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\Documents\Spreadsheets\Stellaris\"/>
    </mc:Choice>
  </mc:AlternateContent>
  <bookViews>
    <workbookView xWindow="0" yWindow="0" windowWidth="28800" windowHeight="12435"/>
  </bookViews>
  <sheets>
    <sheet name="Tabelle1" sheetId="1" r:id="rId1"/>
  </sheets>
  <definedNames>
    <definedName name="ArmorTypes">Tabelle1!$V$5:$V$9</definedName>
    <definedName name="PlatingTypes">Tabelle1!$U$5:$U$9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Q23" i="1" l="1"/>
  <c r="P23" i="1" s="1"/>
  <c r="R23" i="1" s="1"/>
  <c r="L23" i="1"/>
  <c r="S21" i="1"/>
  <c r="N21" i="1"/>
  <c r="R19" i="1"/>
  <c r="M19" i="1"/>
  <c r="R17" i="1"/>
  <c r="M17" i="1"/>
  <c r="H16" i="1"/>
  <c r="H17" i="1" s="1"/>
  <c r="G16" i="1"/>
  <c r="G17" i="1" s="1"/>
  <c r="D16" i="1"/>
  <c r="C16" i="1"/>
  <c r="H14" i="1"/>
  <c r="D14" i="1"/>
  <c r="D17" i="1" s="1"/>
  <c r="S10" i="1"/>
  <c r="N10" i="1"/>
  <c r="D9" i="1"/>
  <c r="C9" i="1"/>
  <c r="R8" i="1"/>
  <c r="H8" i="1"/>
  <c r="G8" i="1"/>
  <c r="G9" i="1" s="1"/>
  <c r="D8" i="1"/>
  <c r="C8" i="1"/>
  <c r="R6" i="1"/>
  <c r="Q12" i="1" s="1"/>
  <c r="M6" i="1"/>
  <c r="L12" i="1" s="1"/>
  <c r="H6" i="1"/>
  <c r="H9" i="1" s="1"/>
  <c r="D6" i="1"/>
  <c r="N23" i="1" l="1"/>
  <c r="S23" i="1"/>
  <c r="R15" i="1" s="1"/>
  <c r="K23" i="1"/>
  <c r="M23" i="1" s="1"/>
  <c r="M15" i="1" s="1"/>
  <c r="K12" i="1"/>
  <c r="M12" i="1" s="1"/>
  <c r="N12" i="1"/>
  <c r="P12" i="1"/>
  <c r="R12" i="1" s="1"/>
  <c r="R4" i="1" s="1"/>
  <c r="S12" i="1"/>
  <c r="C17" i="1"/>
  <c r="M4" i="1" l="1"/>
</calcChain>
</file>

<file path=xl/sharedStrings.xml><?xml version="1.0" encoding="utf-8"?>
<sst xmlns="http://schemas.openxmlformats.org/spreadsheetml/2006/main" count="150" uniqueCount="74">
  <si>
    <t>Zweck der Rechnung: Wieviel effektive HP hat ein Schiff mit gegebener HP und Rüstung?</t>
  </si>
  <si>
    <t>Zweck der Rechnung: Im Allgemeinen Plating &gt; Schilde. Aber wie teile ich die Slots auf Armor und Plating auf?</t>
  </si>
  <si>
    <t>Corvette</t>
  </si>
  <si>
    <t>Destroyer</t>
  </si>
  <si>
    <t>Plating Type List</t>
  </si>
  <si>
    <t>Armor Type List</t>
  </si>
  <si>
    <t>Base HP</t>
  </si>
  <si>
    <t>HP Mod</t>
  </si>
  <si>
    <t>Total HP</t>
  </si>
  <si>
    <t>Plating Type</t>
  </si>
  <si>
    <t>Slot HP</t>
  </si>
  <si>
    <t>None</t>
  </si>
  <si>
    <t>Nanocomposite Armor</t>
  </si>
  <si>
    <t>Crystal-Infused Plating</t>
  </si>
  <si>
    <t>Ceramo-Metal Armor</t>
  </si>
  <si>
    <t>Armor</t>
  </si>
  <si>
    <t>Armor Type</t>
  </si>
  <si>
    <t>Slot Armor</t>
  </si>
  <si>
    <t>Base Armor</t>
  </si>
  <si>
    <t>Crystal-Forged Plating</t>
  </si>
  <si>
    <t>Plasteel Armor</t>
  </si>
  <si>
    <t>Protection</t>
  </si>
  <si>
    <t>Durasteel Armor</t>
  </si>
  <si>
    <t>Effective HP</t>
  </si>
  <si>
    <t>Free Slots</t>
  </si>
  <si>
    <t>Armor Pen</t>
  </si>
  <si>
    <t>Armor Mod</t>
  </si>
  <si>
    <t>Neutronium Armor</t>
  </si>
  <si>
    <t>Plating Slots</t>
  </si>
  <si>
    <t>Armor Slots</t>
  </si>
  <si>
    <t>Total Armor</t>
  </si>
  <si>
    <t>Cruiser</t>
  </si>
  <si>
    <t>Battleship</t>
  </si>
  <si>
    <t>Anmerkungen:</t>
  </si>
  <si>
    <t>Nützlich um zu vergleichen, ob man einen gegebenen Slot lieber mit Shields oder Armor füllt</t>
  </si>
  <si>
    <t>Nicht toll für Plating, weil die extra HP von Plating auch Armor wieder effizienter macht</t>
  </si>
  <si>
    <t>GENERALLY SPEAKING</t>
  </si>
  <si>
    <t>1 ARMOR = 1/60 MAX HP</t>
  </si>
  <si>
    <t xml:space="preserve">Blaue Felder : </t>
  </si>
  <si>
    <t xml:space="preserve"> Hier Dinge einstellen / eingeben.</t>
  </si>
  <si>
    <t>Es wird in Small Slots gerechnet. 1 Medium = 2 Small; 1 Large = 2 Medium = 4 Small</t>
  </si>
  <si>
    <t xml:space="preserve">Dunkelgraue Felder : </t>
  </si>
  <si>
    <t xml:space="preserve"> Werte zum Rechnen. Automatisch generiert.</t>
  </si>
  <si>
    <t xml:space="preserve">Grüne Felder : </t>
  </si>
  <si>
    <t xml:space="preserve"> Ergebnisse. Automatisch generiert.</t>
  </si>
  <si>
    <t>Kurzanleitung:</t>
  </si>
  <si>
    <t>1) Alles einstellen was Energie braucht und keine Shields sind</t>
  </si>
  <si>
    <t>Was fehlt:</t>
  </si>
  <si>
    <t>2) Minimale Anzahl an Slots (umgerechnet in Smalls) mit Generatoren füllen</t>
  </si>
  <si>
    <t>Shields untersuchen. Workaround:</t>
  </si>
  <si>
    <t>3) Energieüberschuss? Genug für Shields die besser sind als Plating? Dann Restenergie mit Shields verbrauchen.</t>
  </si>
  <si>
    <t>- Shields sind immer besser als (vergleichbares) Plating wenn man die Energie eh hat</t>
  </si>
  <si>
    <t>4.1) Leere Slots (umgerechnet in Smalls) bestimmen und eintragen.</t>
  </si>
  <si>
    <t>- Shields sind immer schlechter als (vergleichbares) Plating wenn man noch extra Slots für Generatoren braucht</t>
  </si>
  <si>
    <t>4.2) Aktuelle Plating und Armor eintragen.</t>
  </si>
  <si>
    <t>4.3) HP-Mod (Defensive Computer verschiedener Arten)</t>
  </si>
  <si>
    <t>Was ist echt falsch:</t>
  </si>
  <si>
    <t>4.4) Armor Penetration ist eine Schätzung wieviel Prozent eigener Armor im Schnitt vom Gegner ignoriert werden</t>
  </si>
  <si>
    <t xml:space="preserve">Wegen Rundung und Dingen wird beim letzten Slot bei Gleichstand </t>
  </si>
  <si>
    <t>5) Plating Slots und Armor Slots gibt an wieviele Slots man mit Plating bzw Armor füllen sollte (in Smalls)</t>
  </si>
  <si>
    <t>Mathezeug und eigene Notizen:</t>
  </si>
  <si>
    <t>Stelle g(x) auf mit g(x) = Effective HP. Dabei sei x die Anzahl an Slots mit Armor, der Rest dann mit Plating gefüllt.</t>
  </si>
  <si>
    <r>
      <t xml:space="preserve">Berechne Maximum von g(x) mit g'(x) = 0 </t>
    </r>
    <r>
      <rPr>
        <sz val="11"/>
        <color theme="1"/>
        <rFont val="Calibri"/>
        <family val="2"/>
      </rPr>
      <t>→ Extremstelle von g(x) → Nach x auflösen</t>
    </r>
  </si>
  <si>
    <t>Eigentlich sind noch Randstellen zu betrachten und die 2. Ableitung zu bilden. Hier kein Problem da g(x) eine umgekehrte Parabel ist.</t>
  </si>
  <si>
    <t>g(x) = einfache Version, nicht zum Ableiten. Im Endeffekt wird hier "TOTAL HP * ARMOR-MOD" gerechnet</t>
  </si>
  <si>
    <t>g(x) =</t>
  </si>
  <si>
    <t>HPM * (bHP + (m - x) * cPV) * (60 + aPM * (bA + x * cAV))</t>
  </si>
  <si>
    <t>g'(x) = Aus g(x) durch anwendung der Kettenregel entstanden.</t>
  </si>
  <si>
    <t>g'(x) =</t>
  </si>
  <si>
    <t>HPM * [-cPV * (60 + aPM * (bA + x * cAV)) + ((bHP + (m - x) * cPV) * aPM * cAV)]</t>
  </si>
  <si>
    <t>Ideales x, für das die effective HP maximal ist</t>
  </si>
  <si>
    <t xml:space="preserve">x = </t>
  </si>
  <si>
    <t>cAV aPM ( bHP + m cPV ) - cPV ( 60 + aPM bA )</t>
  </si>
  <si>
    <t>2 aPM cPV cAV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</si>
</sst>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6" borderId="5" xfId="0" applyFill="1" applyBorder="1"/>
    <xf numFmtId="0" fontId="0" fillId="6" borderId="6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/>
    <xf numFmtId="0" fontId="3" fillId="4" borderId="4" xfId="0" applyFont="1" applyFill="1" applyBorder="1"/>
    <xf numFmtId="0" fontId="0" fillId="6" borderId="5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2" fillId="5" borderId="4" xfId="0" applyFont="1" applyFill="1" applyBorder="1"/>
    <xf numFmtId="164" fontId="0" fillId="6" borderId="4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3" fillId="7" borderId="6" xfId="0" applyFont="1" applyFill="1" applyBorder="1"/>
    <xf numFmtId="0" fontId="0" fillId="6" borderId="8" xfId="0" applyFill="1" applyBorder="1"/>
    <xf numFmtId="164" fontId="0" fillId="0" borderId="0" xfId="0" applyNumberFormat="1"/>
    <xf numFmtId="0" fontId="3" fillId="7" borderId="4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0" borderId="0" xfId="0" applyFill="1"/>
    <xf numFmtId="0" fontId="3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applyAlignment="1"/>
    <xf numFmtId="0" fontId="0" fillId="3" borderId="1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5" borderId="4" xfId="0" applyFont="1" applyFill="1" applyBorder="1" applyAlignment="1">
      <alignment horizontal="right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right"/>
    </xf>
    <xf numFmtId="0" fontId="0" fillId="6" borderId="0" xfId="0" applyFill="1" applyAlignment="1">
      <alignment horizontal="right" vertical="center"/>
    </xf>
    <xf numFmtId="0" fontId="0" fillId="6" borderId="13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7" borderId="4" xfId="0" applyFill="1" applyBorder="1" applyAlignment="1">
      <alignment horizontal="right"/>
    </xf>
    <xf numFmtId="0" fontId="0" fillId="6" borderId="0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1"/>
  <sheetViews>
    <sheetView tabSelected="1" workbookViewId="0">
      <selection activeCell="O18" sqref="O18"/>
    </sheetView>
  </sheetViews>
  <sheetFormatPr baseColWidth="10" defaultRowHeight="15" x14ac:dyDescent="0.25"/>
  <cols>
    <col min="11" max="12" width="11.42578125" customWidth="1"/>
    <col min="21" max="22" width="11.42578125" hidden="1" customWidth="1"/>
  </cols>
  <sheetData>
    <row r="2" spans="2:22" x14ac:dyDescent="0.25">
      <c r="B2" t="s">
        <v>0</v>
      </c>
      <c r="K2" t="s">
        <v>1</v>
      </c>
    </row>
    <row r="4" spans="2:22" x14ac:dyDescent="0.25">
      <c r="B4" s="35" t="s">
        <v>2</v>
      </c>
      <c r="C4" s="36"/>
      <c r="D4" s="37"/>
      <c r="F4" s="35" t="s">
        <v>3</v>
      </c>
      <c r="G4" s="36"/>
      <c r="H4" s="37"/>
      <c r="K4" s="38" t="s">
        <v>2</v>
      </c>
      <c r="L4" s="39"/>
      <c r="M4" s="33" t="str">
        <f>M12*(60+N10*N12)/60&amp;" effective HP"</f>
        <v>332 effective HP</v>
      </c>
      <c r="N4" s="34"/>
      <c r="P4" s="38" t="s">
        <v>3</v>
      </c>
      <c r="Q4" s="39"/>
      <c r="R4" s="33" t="str">
        <f>R12*(60+S10*S12)/60&amp;" effective HP"</f>
        <v>728 effective HP</v>
      </c>
      <c r="S4" s="34"/>
      <c r="U4" s="1" t="s">
        <v>4</v>
      </c>
      <c r="V4" s="2" t="s">
        <v>5</v>
      </c>
    </row>
    <row r="5" spans="2:22" x14ac:dyDescent="0.25">
      <c r="B5" s="3" t="s">
        <v>6</v>
      </c>
      <c r="C5" s="4" t="s">
        <v>7</v>
      </c>
      <c r="D5" s="5" t="s">
        <v>8</v>
      </c>
      <c r="F5" s="3" t="s">
        <v>6</v>
      </c>
      <c r="G5" s="4" t="s">
        <v>7</v>
      </c>
      <c r="H5" s="5" t="s">
        <v>8</v>
      </c>
      <c r="K5" s="40" t="s">
        <v>9</v>
      </c>
      <c r="L5" s="41"/>
      <c r="M5" s="6" t="s">
        <v>10</v>
      </c>
      <c r="N5" s="6" t="s">
        <v>6</v>
      </c>
      <c r="P5" s="40" t="s">
        <v>9</v>
      </c>
      <c r="Q5" s="41"/>
      <c r="R5" s="6" t="s">
        <v>10</v>
      </c>
      <c r="S5" s="6" t="s">
        <v>6</v>
      </c>
      <c r="U5" s="7" t="s">
        <v>11</v>
      </c>
      <c r="V5" s="7" t="s">
        <v>12</v>
      </c>
    </row>
    <row r="6" spans="2:22" x14ac:dyDescent="0.25">
      <c r="B6" s="8">
        <v>300</v>
      </c>
      <c r="C6" s="9">
        <v>1</v>
      </c>
      <c r="D6" s="10">
        <f>B6*C6</f>
        <v>300</v>
      </c>
      <c r="F6" s="8">
        <v>600</v>
      </c>
      <c r="G6" s="9">
        <v>1</v>
      </c>
      <c r="H6" s="10">
        <f>F6*G6</f>
        <v>600</v>
      </c>
      <c r="K6" s="42" t="s">
        <v>11</v>
      </c>
      <c r="L6" s="43"/>
      <c r="M6" s="11">
        <f>IF(K6=$U$5,0,IF(K6=$U$6,50,IF(K6=$U$7,100,"Fail")))</f>
        <v>0</v>
      </c>
      <c r="N6" s="11">
        <v>300</v>
      </c>
      <c r="P6" s="42" t="s">
        <v>11</v>
      </c>
      <c r="Q6" s="43"/>
      <c r="R6" s="11">
        <f>IF(P6=$U$5,0,IF(P6=$U$6,50,IF(P6=$U$7,100,"Fail")))</f>
        <v>0</v>
      </c>
      <c r="S6" s="11">
        <v>600</v>
      </c>
      <c r="U6" s="12" t="s">
        <v>13</v>
      </c>
      <c r="V6" s="12" t="s">
        <v>14</v>
      </c>
    </row>
    <row r="7" spans="2:22" x14ac:dyDescent="0.25">
      <c r="B7" s="13" t="s">
        <v>15</v>
      </c>
      <c r="C7" s="14">
        <v>3</v>
      </c>
      <c r="D7" s="15">
        <v>3</v>
      </c>
      <c r="F7" s="13" t="s">
        <v>15</v>
      </c>
      <c r="G7" s="14">
        <v>6</v>
      </c>
      <c r="H7" s="15">
        <v>6</v>
      </c>
      <c r="K7" s="40" t="s">
        <v>16</v>
      </c>
      <c r="L7" s="41"/>
      <c r="M7" s="6" t="s">
        <v>17</v>
      </c>
      <c r="N7" s="6" t="s">
        <v>18</v>
      </c>
      <c r="P7" s="40" t="s">
        <v>16</v>
      </c>
      <c r="Q7" s="41"/>
      <c r="R7" s="6" t="s">
        <v>17</v>
      </c>
      <c r="S7" s="6" t="s">
        <v>18</v>
      </c>
      <c r="U7" s="12" t="s">
        <v>19</v>
      </c>
      <c r="V7" s="12" t="s">
        <v>20</v>
      </c>
    </row>
    <row r="8" spans="2:22" x14ac:dyDescent="0.25">
      <c r="B8" s="16" t="s">
        <v>21</v>
      </c>
      <c r="C8" s="17">
        <f>C7/(C7+60)*100</f>
        <v>4.7619047619047619</v>
      </c>
      <c r="D8" s="18">
        <f>D7/(D7+60)*100</f>
        <v>4.7619047619047619</v>
      </c>
      <c r="F8" s="16" t="s">
        <v>21</v>
      </c>
      <c r="G8" s="17">
        <f>G7/(G7+60)*100</f>
        <v>9.0909090909090917</v>
      </c>
      <c r="H8" s="18">
        <f>H7/(H7+60)*100</f>
        <v>9.0909090909090917</v>
      </c>
      <c r="K8" s="42" t="s">
        <v>12</v>
      </c>
      <c r="L8" s="43"/>
      <c r="M8" s="9">
        <f>IF(K8=$V$5,1,IF(K8=$V$6,2,IF(K8=$V$7,3,IF(K8=$V$8,4,IF(K8=$V$9,5,"Fail")))))</f>
        <v>1</v>
      </c>
      <c r="N8" s="11">
        <v>3</v>
      </c>
      <c r="P8" s="42" t="s">
        <v>12</v>
      </c>
      <c r="Q8" s="43"/>
      <c r="R8" s="9">
        <f>IF(P8=$V$5,1,IF(P8=$V$6,2,IF(P8=$V$7,3,IF(P8=$V$8,4,IF(P8=$V$9,5,"Fail")))))</f>
        <v>1</v>
      </c>
      <c r="S8" s="11">
        <v>6</v>
      </c>
      <c r="U8" s="12"/>
      <c r="V8" s="12" t="s">
        <v>22</v>
      </c>
    </row>
    <row r="9" spans="2:22" x14ac:dyDescent="0.25">
      <c r="B9" s="19" t="s">
        <v>23</v>
      </c>
      <c r="C9" s="11">
        <f>$D6/(1-C8/100)</f>
        <v>315</v>
      </c>
      <c r="D9" s="10">
        <f>$D6/(1-D8/100)</f>
        <v>315</v>
      </c>
      <c r="F9" s="19" t="s">
        <v>23</v>
      </c>
      <c r="G9" s="11">
        <f>$H6/(1-G8/100)</f>
        <v>660</v>
      </c>
      <c r="H9" s="10">
        <f>$H6/(1-H8/100)</f>
        <v>660</v>
      </c>
      <c r="K9" s="4" t="s">
        <v>7</v>
      </c>
      <c r="L9" s="4" t="s">
        <v>24</v>
      </c>
      <c r="M9" s="4" t="s">
        <v>25</v>
      </c>
      <c r="N9" s="6" t="s">
        <v>26</v>
      </c>
      <c r="P9" s="4" t="s">
        <v>7</v>
      </c>
      <c r="Q9" s="4" t="s">
        <v>24</v>
      </c>
      <c r="R9" s="4" t="s">
        <v>25</v>
      </c>
      <c r="S9" s="6" t="s">
        <v>26</v>
      </c>
      <c r="U9" s="20"/>
      <c r="V9" s="20" t="s">
        <v>27</v>
      </c>
    </row>
    <row r="10" spans="2:22" x14ac:dyDescent="0.25">
      <c r="K10" s="9">
        <v>1</v>
      </c>
      <c r="L10" s="11">
        <v>5</v>
      </c>
      <c r="M10" s="11">
        <v>20</v>
      </c>
      <c r="N10" s="11">
        <f>1-M10/100</f>
        <v>0.8</v>
      </c>
      <c r="P10" s="9">
        <v>1</v>
      </c>
      <c r="Q10" s="11">
        <v>10</v>
      </c>
      <c r="R10" s="11">
        <v>20</v>
      </c>
      <c r="S10" s="11">
        <f>1-R10/100</f>
        <v>0.8</v>
      </c>
    </row>
    <row r="11" spans="2:22" x14ac:dyDescent="0.25">
      <c r="C11" s="21"/>
      <c r="D11" s="21"/>
      <c r="I11" s="21"/>
      <c r="K11" s="22" t="s">
        <v>28</v>
      </c>
      <c r="L11" s="22" t="s">
        <v>29</v>
      </c>
      <c r="M11" s="22" t="s">
        <v>8</v>
      </c>
      <c r="N11" s="22" t="s">
        <v>30</v>
      </c>
      <c r="P11" s="22" t="s">
        <v>28</v>
      </c>
      <c r="Q11" s="22" t="s">
        <v>29</v>
      </c>
      <c r="R11" s="22" t="s">
        <v>8</v>
      </c>
      <c r="S11" s="22" t="s">
        <v>30</v>
      </c>
    </row>
    <row r="12" spans="2:22" x14ac:dyDescent="0.25">
      <c r="B12" s="35" t="s">
        <v>31</v>
      </c>
      <c r="C12" s="36"/>
      <c r="D12" s="37"/>
      <c r="F12" s="35" t="s">
        <v>32</v>
      </c>
      <c r="G12" s="36"/>
      <c r="H12" s="37"/>
      <c r="K12" s="23">
        <f>L10-L12</f>
        <v>0</v>
      </c>
      <c r="L12" s="23">
        <f>IF(M6=0,L10,ROUND(MAX(MIN((M8*N10*(N6+L10*M6)-M6*(60+N10*N8))/(2*N10*M6*M8),L10),0),0))</f>
        <v>5</v>
      </c>
      <c r="M12" s="23">
        <f>(N6+K12*M6)*K10</f>
        <v>300</v>
      </c>
      <c r="N12" s="23">
        <f>N8+L12*M8</f>
        <v>8</v>
      </c>
      <c r="P12" s="23">
        <f>Q10-Q12</f>
        <v>0</v>
      </c>
      <c r="Q12" s="23">
        <f>IF(R6=0,Q10,ROUND(MAX(MIN((R8*S10*(S6+Q10*R6)-R6*(60+S10*S8))/(2*S10*R6*R8),Q10),0),0))</f>
        <v>10</v>
      </c>
      <c r="R12" s="23">
        <f>(S6+P12*R6)*P10</f>
        <v>600</v>
      </c>
      <c r="S12" s="23">
        <f>S8+Q12*R8</f>
        <v>16</v>
      </c>
    </row>
    <row r="13" spans="2:22" x14ac:dyDescent="0.25">
      <c r="B13" s="3" t="s">
        <v>6</v>
      </c>
      <c r="C13" s="4" t="s">
        <v>7</v>
      </c>
      <c r="D13" s="5" t="s">
        <v>8</v>
      </c>
      <c r="F13" s="3" t="s">
        <v>6</v>
      </c>
      <c r="G13" s="4" t="s">
        <v>7</v>
      </c>
      <c r="H13" s="5" t="s">
        <v>8</v>
      </c>
    </row>
    <row r="14" spans="2:22" x14ac:dyDescent="0.25">
      <c r="B14" s="8">
        <v>1200</v>
      </c>
      <c r="C14" s="9">
        <v>1</v>
      </c>
      <c r="D14" s="10">
        <f>B14*C14</f>
        <v>1200</v>
      </c>
      <c r="F14" s="8">
        <v>2400</v>
      </c>
      <c r="G14" s="9">
        <v>1</v>
      </c>
      <c r="H14" s="10">
        <f>F14*G14</f>
        <v>2400</v>
      </c>
    </row>
    <row r="15" spans="2:22" x14ac:dyDescent="0.25">
      <c r="B15" s="13" t="s">
        <v>15</v>
      </c>
      <c r="C15" s="14">
        <v>12</v>
      </c>
      <c r="D15" s="15">
        <v>12</v>
      </c>
      <c r="F15" s="13" t="s">
        <v>15</v>
      </c>
      <c r="G15" s="14">
        <v>24</v>
      </c>
      <c r="H15" s="15">
        <v>24</v>
      </c>
      <c r="K15" s="38" t="s">
        <v>31</v>
      </c>
      <c r="L15" s="39"/>
      <c r="M15" s="33" t="str">
        <f>M23*(60+N21*N23)/60&amp;" effective HP"</f>
        <v>1712 effective HP</v>
      </c>
      <c r="N15" s="34"/>
      <c r="P15" s="38" t="s">
        <v>32</v>
      </c>
      <c r="Q15" s="39"/>
      <c r="R15" s="33" t="str">
        <f>R23*(60+S21*S23)/60&amp;" effective HP"</f>
        <v>4448 effective HP</v>
      </c>
      <c r="S15" s="34"/>
    </row>
    <row r="16" spans="2:22" x14ac:dyDescent="0.25">
      <c r="B16" s="16" t="s">
        <v>21</v>
      </c>
      <c r="C16" s="17">
        <f>C15/(C15+60)*100</f>
        <v>16.666666666666664</v>
      </c>
      <c r="D16" s="18">
        <f>D15/(D15+60)*100</f>
        <v>16.666666666666664</v>
      </c>
      <c r="F16" s="16" t="s">
        <v>21</v>
      </c>
      <c r="G16" s="17">
        <f>G15/(G15+60)*100</f>
        <v>28.571428571428569</v>
      </c>
      <c r="H16" s="18">
        <f>H15/(H15+60)*100</f>
        <v>28.571428571428569</v>
      </c>
      <c r="K16" s="40" t="s">
        <v>9</v>
      </c>
      <c r="L16" s="41"/>
      <c r="M16" s="6" t="s">
        <v>10</v>
      </c>
      <c r="N16" s="6" t="s">
        <v>6</v>
      </c>
      <c r="P16" s="40" t="s">
        <v>9</v>
      </c>
      <c r="Q16" s="41"/>
      <c r="R16" s="6" t="s">
        <v>10</v>
      </c>
      <c r="S16" s="6" t="s">
        <v>6</v>
      </c>
    </row>
    <row r="17" spans="1:20" x14ac:dyDescent="0.25">
      <c r="B17" s="19" t="s">
        <v>23</v>
      </c>
      <c r="C17" s="11">
        <f>$D14/(1-C16/100)</f>
        <v>1440</v>
      </c>
      <c r="D17" s="10">
        <f>$D14/(1-D16/100)</f>
        <v>1440</v>
      </c>
      <c r="F17" s="19" t="s">
        <v>23</v>
      </c>
      <c r="G17" s="11">
        <f>$H14/(1-G16/100)</f>
        <v>3360</v>
      </c>
      <c r="H17" s="10">
        <f>$H14/(1-H16/100)</f>
        <v>3360</v>
      </c>
      <c r="K17" s="42" t="s">
        <v>11</v>
      </c>
      <c r="L17" s="43"/>
      <c r="M17" s="11">
        <f>IF(K17=$U$5,0,IF(K17=$U$6,50,IF(K17=$U$7,100,"Fail")))</f>
        <v>0</v>
      </c>
      <c r="N17" s="11">
        <v>1200</v>
      </c>
      <c r="P17" s="42" t="s">
        <v>11</v>
      </c>
      <c r="Q17" s="43"/>
      <c r="R17" s="11">
        <f>IF(P17=$U$5,0,IF(P17=$U$6,50,IF(P17=$U$7,100,"Fail")))</f>
        <v>0</v>
      </c>
      <c r="S17" s="11">
        <v>2400</v>
      </c>
    </row>
    <row r="18" spans="1:20" x14ac:dyDescent="0.25">
      <c r="K18" s="40" t="s">
        <v>16</v>
      </c>
      <c r="L18" s="41"/>
      <c r="M18" s="6" t="s">
        <v>17</v>
      </c>
      <c r="N18" s="6" t="s">
        <v>18</v>
      </c>
      <c r="P18" s="40" t="s">
        <v>16</v>
      </c>
      <c r="Q18" s="41"/>
      <c r="R18" s="6" t="s">
        <v>17</v>
      </c>
      <c r="S18" s="6" t="s">
        <v>18</v>
      </c>
    </row>
    <row r="19" spans="1:20" x14ac:dyDescent="0.25">
      <c r="B19" t="s">
        <v>33</v>
      </c>
      <c r="K19" s="42" t="s">
        <v>12</v>
      </c>
      <c r="L19" s="43"/>
      <c r="M19" s="9">
        <f>IF(K19=$V$5,1,IF(K19=$V$6,2,IF(K19=$V$7,3,IF(K19=$V$8,4,IF(K19=$V$9,5,"Fail")))))</f>
        <v>1</v>
      </c>
      <c r="N19" s="11">
        <v>12</v>
      </c>
      <c r="P19" s="42" t="s">
        <v>12</v>
      </c>
      <c r="Q19" s="43"/>
      <c r="R19" s="9">
        <f>IF(P19=$V$5,1,IF(P19=$V$6,2,IF(P19=$V$7,3,IF(P19=$V$8,4,IF(P19=$V$9,5,"Fail")))))</f>
        <v>1</v>
      </c>
      <c r="S19" s="11">
        <v>24</v>
      </c>
    </row>
    <row r="20" spans="1:20" x14ac:dyDescent="0.25">
      <c r="B20" t="s">
        <v>34</v>
      </c>
      <c r="K20" s="4" t="s">
        <v>7</v>
      </c>
      <c r="L20" s="4" t="s">
        <v>24</v>
      </c>
      <c r="M20" s="4" t="s">
        <v>25</v>
      </c>
      <c r="N20" s="6" t="s">
        <v>26</v>
      </c>
      <c r="P20" s="4" t="s">
        <v>7</v>
      </c>
      <c r="Q20" s="4" t="s">
        <v>24</v>
      </c>
      <c r="R20" s="4" t="s">
        <v>25</v>
      </c>
      <c r="S20" s="6" t="s">
        <v>26</v>
      </c>
    </row>
    <row r="21" spans="1:20" x14ac:dyDescent="0.25">
      <c r="B21" t="s">
        <v>35</v>
      </c>
      <c r="K21" s="9">
        <v>1</v>
      </c>
      <c r="L21" s="11">
        <v>20</v>
      </c>
      <c r="M21" s="11">
        <v>20</v>
      </c>
      <c r="N21" s="11">
        <f>1-M21/100</f>
        <v>0.8</v>
      </c>
      <c r="P21" s="9">
        <v>1</v>
      </c>
      <c r="Q21" s="11">
        <v>40</v>
      </c>
      <c r="R21" s="11">
        <v>20</v>
      </c>
      <c r="S21" s="11">
        <f>1-R21/100</f>
        <v>0.8</v>
      </c>
    </row>
    <row r="22" spans="1:20" x14ac:dyDescent="0.25">
      <c r="K22" s="22" t="s">
        <v>28</v>
      </c>
      <c r="L22" s="22" t="s">
        <v>29</v>
      </c>
      <c r="M22" s="22" t="s">
        <v>8</v>
      </c>
      <c r="N22" s="22" t="s">
        <v>30</v>
      </c>
      <c r="P22" s="22" t="s">
        <v>28</v>
      </c>
      <c r="Q22" s="22" t="s">
        <v>29</v>
      </c>
      <c r="R22" s="22" t="s">
        <v>8</v>
      </c>
      <c r="S22" s="22" t="s">
        <v>30</v>
      </c>
    </row>
    <row r="23" spans="1:20" x14ac:dyDescent="0.25">
      <c r="B23" s="45" t="s">
        <v>36</v>
      </c>
      <c r="C23" s="46"/>
      <c r="D23" s="47"/>
      <c r="K23" s="23">
        <f>L21-L23</f>
        <v>0</v>
      </c>
      <c r="L23" s="23">
        <f>IF(M17=0,L21,ROUND(MAX(MIN((M19*N21*(N17+L21*M17)-M17*(60+N21*N19))/(2*N21*M17*M19),L21),0),0))</f>
        <v>20</v>
      </c>
      <c r="M23" s="23">
        <f>(N17+K23*M17)*K21</f>
        <v>1200</v>
      </c>
      <c r="N23" s="23">
        <f>N19+L23*M19</f>
        <v>32</v>
      </c>
      <c r="P23" s="23">
        <f>Q21-Q23</f>
        <v>0</v>
      </c>
      <c r="Q23" s="23">
        <f>IF(R17=0,Q21,ROUND(MAX(MIN((R19*S21*(S17+Q21*R17)-R17*(60+S21*S19))/(2*S21*R17*R19),Q21),0),0))</f>
        <v>40</v>
      </c>
      <c r="R23" s="23">
        <f>(S17+P23*R17)*P21</f>
        <v>2400</v>
      </c>
      <c r="S23" s="23">
        <f>S19+Q23*R19</f>
        <v>64</v>
      </c>
    </row>
    <row r="24" spans="1:20" x14ac:dyDescent="0.25">
      <c r="B24" s="48" t="s">
        <v>37</v>
      </c>
      <c r="C24" s="49"/>
      <c r="D24" s="50"/>
    </row>
    <row r="25" spans="1:20" x14ac:dyDescent="0.25">
      <c r="K25" t="s">
        <v>33</v>
      </c>
    </row>
    <row r="26" spans="1:20" x14ac:dyDescent="0.25">
      <c r="B26" s="51" t="s">
        <v>38</v>
      </c>
      <c r="C26" s="51"/>
      <c r="D26" s="24" t="s">
        <v>39</v>
      </c>
      <c r="E26" s="25"/>
      <c r="F26" s="25"/>
      <c r="G26" s="26"/>
      <c r="K26" t="s">
        <v>40</v>
      </c>
    </row>
    <row r="27" spans="1:20" x14ac:dyDescent="0.25">
      <c r="B27" s="44" t="s">
        <v>41</v>
      </c>
      <c r="C27" s="44"/>
      <c r="D27" s="24" t="s">
        <v>42</v>
      </c>
      <c r="E27" s="25"/>
      <c r="F27" s="25"/>
      <c r="G27" s="26"/>
    </row>
    <row r="28" spans="1:20" x14ac:dyDescent="0.25">
      <c r="B28" s="55" t="s">
        <v>43</v>
      </c>
      <c r="C28" s="55"/>
      <c r="D28" s="24" t="s">
        <v>44</v>
      </c>
      <c r="E28" s="25"/>
      <c r="F28" s="25"/>
      <c r="G28" s="26"/>
      <c r="K28" t="s">
        <v>45</v>
      </c>
    </row>
    <row r="29" spans="1:20" x14ac:dyDescent="0.25">
      <c r="K29" t="s">
        <v>46</v>
      </c>
    </row>
    <row r="30" spans="1:20" x14ac:dyDescent="0.25">
      <c r="A30" s="27"/>
      <c r="B30" t="s">
        <v>47</v>
      </c>
      <c r="H30" s="27"/>
      <c r="K30" t="s">
        <v>48</v>
      </c>
    </row>
    <row r="31" spans="1:20" x14ac:dyDescent="0.25">
      <c r="A31" s="27"/>
      <c r="B31" t="s">
        <v>49</v>
      </c>
      <c r="C31" s="28"/>
      <c r="D31" s="28"/>
      <c r="E31" s="28"/>
      <c r="F31" s="28"/>
      <c r="G31" s="28"/>
      <c r="H31" s="28"/>
      <c r="I31" s="29"/>
      <c r="J31" s="29"/>
      <c r="K31" s="30" t="s">
        <v>50</v>
      </c>
      <c r="L31" s="29"/>
      <c r="M31" s="29"/>
      <c r="N31" s="29"/>
      <c r="O31" s="29"/>
      <c r="P31" s="29"/>
    </row>
    <row r="32" spans="1:20" x14ac:dyDescent="0.25">
      <c r="A32" s="27"/>
      <c r="B32" s="31" t="s">
        <v>51</v>
      </c>
      <c r="J32" s="29"/>
      <c r="K32" s="30" t="s">
        <v>52</v>
      </c>
      <c r="L32" s="29"/>
      <c r="M32" s="29"/>
      <c r="N32" s="29"/>
      <c r="O32" s="29"/>
      <c r="P32" s="29"/>
      <c r="R32" s="29"/>
      <c r="S32" s="29"/>
      <c r="T32" s="29"/>
    </row>
    <row r="33" spans="2:20" x14ac:dyDescent="0.25">
      <c r="B33" s="31" t="s">
        <v>53</v>
      </c>
      <c r="K33" s="30" t="s">
        <v>54</v>
      </c>
      <c r="R33" s="29"/>
      <c r="S33" s="29"/>
      <c r="T33" s="29"/>
    </row>
    <row r="34" spans="2:20" x14ac:dyDescent="0.25">
      <c r="K34" s="30" t="s">
        <v>55</v>
      </c>
    </row>
    <row r="35" spans="2:20" x14ac:dyDescent="0.25">
      <c r="B35" s="27" t="s">
        <v>56</v>
      </c>
      <c r="H35" s="32"/>
      <c r="I35" s="32"/>
      <c r="J35" s="32"/>
      <c r="K35" s="30" t="s">
        <v>57</v>
      </c>
    </row>
    <row r="36" spans="2:20" x14ac:dyDescent="0.25">
      <c r="B36" s="28" t="s">
        <v>58</v>
      </c>
      <c r="H36" s="32"/>
      <c r="I36" s="32"/>
      <c r="J36" s="32"/>
      <c r="K36" s="30" t="s">
        <v>59</v>
      </c>
    </row>
    <row r="38" spans="2:20" x14ac:dyDescent="0.25">
      <c r="B38" s="27" t="s">
        <v>60</v>
      </c>
    </row>
    <row r="39" spans="2:20" x14ac:dyDescent="0.25">
      <c r="B39" s="27" t="s">
        <v>61</v>
      </c>
    </row>
    <row r="40" spans="2:20" x14ac:dyDescent="0.25">
      <c r="B40" t="s">
        <v>62</v>
      </c>
    </row>
    <row r="41" spans="2:20" x14ac:dyDescent="0.25">
      <c r="B41" t="s">
        <v>63</v>
      </c>
    </row>
    <row r="43" spans="2:20" x14ac:dyDescent="0.25">
      <c r="B43" t="s">
        <v>64</v>
      </c>
    </row>
    <row r="44" spans="2:20" x14ac:dyDescent="0.25">
      <c r="B44" s="52" t="s">
        <v>65</v>
      </c>
      <c r="C44" s="53" t="s">
        <v>66</v>
      </c>
      <c r="D44" s="53"/>
      <c r="E44" s="53"/>
      <c r="F44" s="53"/>
      <c r="G44" s="53"/>
    </row>
    <row r="45" spans="2:20" x14ac:dyDescent="0.25">
      <c r="B45" s="52"/>
      <c r="C45" s="54">
        <v>60</v>
      </c>
      <c r="D45" s="54"/>
      <c r="E45" s="54"/>
      <c r="F45" s="54"/>
      <c r="G45" s="54"/>
      <c r="S45" s="29"/>
    </row>
    <row r="46" spans="2:20" x14ac:dyDescent="0.25">
      <c r="B46" t="s">
        <v>67</v>
      </c>
      <c r="S46" s="29"/>
    </row>
    <row r="47" spans="2:20" x14ac:dyDescent="0.25">
      <c r="B47" s="52" t="s">
        <v>68</v>
      </c>
      <c r="C47" s="53" t="s">
        <v>69</v>
      </c>
      <c r="D47" s="53"/>
      <c r="E47" s="53"/>
      <c r="F47" s="53"/>
      <c r="G47" s="53"/>
      <c r="H47" s="53"/>
      <c r="I47" s="53"/>
      <c r="S47" s="29"/>
    </row>
    <row r="48" spans="2:20" x14ac:dyDescent="0.25">
      <c r="B48" s="52"/>
      <c r="C48" s="56">
        <v>60</v>
      </c>
      <c r="D48" s="56"/>
      <c r="E48" s="56"/>
      <c r="F48" s="56"/>
      <c r="G48" s="56"/>
      <c r="H48" s="56"/>
      <c r="I48" s="56"/>
    </row>
    <row r="49" spans="2:6" x14ac:dyDescent="0.25">
      <c r="B49" t="s">
        <v>70</v>
      </c>
    </row>
    <row r="50" spans="2:6" x14ac:dyDescent="0.25">
      <c r="B50" s="52" t="s">
        <v>71</v>
      </c>
      <c r="C50" s="53" t="s">
        <v>72</v>
      </c>
      <c r="D50" s="53"/>
      <c r="E50" s="53"/>
      <c r="F50" s="53"/>
    </row>
    <row r="51" spans="2:6" x14ac:dyDescent="0.25">
      <c r="B51" s="52"/>
      <c r="C51" s="54" t="s">
        <v>73</v>
      </c>
      <c r="D51" s="54"/>
      <c r="E51" s="54"/>
      <c r="F51" s="54"/>
    </row>
  </sheetData>
  <mergeCells count="42">
    <mergeCell ref="B50:B51"/>
    <mergeCell ref="C50:F50"/>
    <mergeCell ref="C51:F51"/>
    <mergeCell ref="B28:C28"/>
    <mergeCell ref="B44:B45"/>
    <mergeCell ref="C44:G44"/>
    <mergeCell ref="C45:G45"/>
    <mergeCell ref="B47:B48"/>
    <mergeCell ref="C47:I47"/>
    <mergeCell ref="C48:I48"/>
    <mergeCell ref="B27:C27"/>
    <mergeCell ref="R15:S15"/>
    <mergeCell ref="K16:L16"/>
    <mergeCell ref="P16:Q16"/>
    <mergeCell ref="K17:L17"/>
    <mergeCell ref="P17:Q17"/>
    <mergeCell ref="K18:L18"/>
    <mergeCell ref="P18:Q18"/>
    <mergeCell ref="K19:L19"/>
    <mergeCell ref="P19:Q19"/>
    <mergeCell ref="B23:D23"/>
    <mergeCell ref="B24:D24"/>
    <mergeCell ref="B26:C26"/>
    <mergeCell ref="K8:L8"/>
    <mergeCell ref="P8:Q8"/>
    <mergeCell ref="B12:D12"/>
    <mergeCell ref="F12:H12"/>
    <mergeCell ref="K15:L15"/>
    <mergeCell ref="M15:N15"/>
    <mergeCell ref="P15:Q15"/>
    <mergeCell ref="K5:L5"/>
    <mergeCell ref="P5:Q5"/>
    <mergeCell ref="K6:L6"/>
    <mergeCell ref="P6:Q6"/>
    <mergeCell ref="K7:L7"/>
    <mergeCell ref="P7:Q7"/>
    <mergeCell ref="R4:S4"/>
    <mergeCell ref="B4:D4"/>
    <mergeCell ref="F4:H4"/>
    <mergeCell ref="K4:L4"/>
    <mergeCell ref="M4:N4"/>
    <mergeCell ref="P4:Q4"/>
  </mergeCells>
  <dataValidations count="2">
    <dataValidation type="list" allowBlank="1" showInputMessage="1" showErrorMessage="1" sqref="K8 P19 P8 K19">
      <formula1>ArmorTypes</formula1>
    </dataValidation>
    <dataValidation type="list" allowBlank="1" showInputMessage="1" showErrorMessage="1" sqref="K6 P17 P6 K17">
      <formula1>PlatingTypes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ArmorTypes</vt:lpstr>
      <vt:lpstr>PlatingTypes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</dc:creator>
  <cp:lastModifiedBy>Ruben</cp:lastModifiedBy>
  <dcterms:created xsi:type="dcterms:W3CDTF">2016-06-07T00:02:19Z</dcterms:created>
  <dcterms:modified xsi:type="dcterms:W3CDTF">2016-06-07T07:54:59Z</dcterms:modified>
</cp:coreProperties>
</file>