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showInkAnnotation="0"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76769ace912595/Dokumente/BloodBowl2/"/>
    </mc:Choice>
  </mc:AlternateContent>
  <xr:revisionPtr revIDLastSave="296" documentId="8_{ED3FEED6-0F7E-42F4-9C76-CB53D72F1D16}" xr6:coauthVersionLast="40" xr6:coauthVersionMax="40" xr10:uidLastSave="{48CD75F5-A072-4C62-A8C8-1EA4EC9189BB}"/>
  <bookViews>
    <workbookView xWindow="0" yWindow="0" windowWidth="28800" windowHeight="12210" tabRatio="821" xr2:uid="{00000000-000D-0000-FFFF-FFFF00000000}"/>
  </bookViews>
  <sheets>
    <sheet name="Tabelle" sheetId="16" r:id="rId1"/>
    <sheet name="Spiele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3" i="17" l="1"/>
  <c r="B15" i="17" l="1"/>
  <c r="E23" i="17"/>
  <c r="D23" i="17"/>
  <c r="C23" i="17"/>
  <c r="B23" i="17"/>
  <c r="E21" i="17"/>
  <c r="D21" i="17"/>
  <c r="C21" i="17"/>
  <c r="B21" i="17"/>
  <c r="E19" i="17"/>
  <c r="D19" i="17"/>
  <c r="C19" i="17"/>
  <c r="B19" i="17"/>
  <c r="E17" i="17"/>
  <c r="D17" i="17"/>
  <c r="C17" i="17"/>
  <c r="B17" i="17"/>
  <c r="E15" i="17"/>
  <c r="D15" i="17"/>
  <c r="C15" i="17"/>
  <c r="B27" i="17"/>
  <c r="E107" i="17" l="1"/>
  <c r="D107" i="17"/>
  <c r="C107" i="17"/>
  <c r="B107" i="17"/>
  <c r="E105" i="17"/>
  <c r="D105" i="17"/>
  <c r="C105" i="17"/>
  <c r="B105" i="17"/>
  <c r="E103" i="17"/>
  <c r="D103" i="17"/>
  <c r="C103" i="17"/>
  <c r="E101" i="17"/>
  <c r="D101" i="17"/>
  <c r="C101" i="17"/>
  <c r="B101" i="17"/>
  <c r="E99" i="17"/>
  <c r="D99" i="17"/>
  <c r="C99" i="17"/>
  <c r="B99" i="17"/>
  <c r="E95" i="17"/>
  <c r="D95" i="17"/>
  <c r="C95" i="17"/>
  <c r="B95" i="17"/>
  <c r="E93" i="17"/>
  <c r="D93" i="17"/>
  <c r="C93" i="17"/>
  <c r="B93" i="17"/>
  <c r="E91" i="17"/>
  <c r="D91" i="17"/>
  <c r="C91" i="17"/>
  <c r="B91" i="17"/>
  <c r="E89" i="17"/>
  <c r="D89" i="17"/>
  <c r="C89" i="17"/>
  <c r="B89" i="17"/>
  <c r="E87" i="17"/>
  <c r="D87" i="17"/>
  <c r="C87" i="17"/>
  <c r="B87" i="17"/>
  <c r="E83" i="17"/>
  <c r="D83" i="17"/>
  <c r="C83" i="17"/>
  <c r="B83" i="17"/>
  <c r="E81" i="17"/>
  <c r="D81" i="17"/>
  <c r="C81" i="17"/>
  <c r="B81" i="17"/>
  <c r="E79" i="17"/>
  <c r="D79" i="17"/>
  <c r="C79" i="17"/>
  <c r="B79" i="17"/>
  <c r="E77" i="17"/>
  <c r="D77" i="17"/>
  <c r="C77" i="17"/>
  <c r="B77" i="17"/>
  <c r="E75" i="17"/>
  <c r="D75" i="17"/>
  <c r="C75" i="17"/>
  <c r="B75" i="17"/>
  <c r="E71" i="17"/>
  <c r="D71" i="17"/>
  <c r="C71" i="17"/>
  <c r="B71" i="17"/>
  <c r="E69" i="17"/>
  <c r="D69" i="17"/>
  <c r="C69" i="17"/>
  <c r="B69" i="17"/>
  <c r="E67" i="17"/>
  <c r="D67" i="17"/>
  <c r="C67" i="17"/>
  <c r="B67" i="17"/>
  <c r="E65" i="17"/>
  <c r="D65" i="17"/>
  <c r="C65" i="17"/>
  <c r="B65" i="17"/>
  <c r="E63" i="17"/>
  <c r="D63" i="17"/>
  <c r="C63" i="17"/>
  <c r="B63" i="17"/>
  <c r="E59" i="17"/>
  <c r="D59" i="17"/>
  <c r="C59" i="17"/>
  <c r="B59" i="17"/>
  <c r="E57" i="17"/>
  <c r="D57" i="17"/>
  <c r="C57" i="17"/>
  <c r="B57" i="17"/>
  <c r="E55" i="17"/>
  <c r="D55" i="17"/>
  <c r="C55" i="17"/>
  <c r="B55" i="17"/>
  <c r="E53" i="17"/>
  <c r="D53" i="17"/>
  <c r="C53" i="17"/>
  <c r="B53" i="17"/>
  <c r="E51" i="17"/>
  <c r="D51" i="17"/>
  <c r="C51" i="17"/>
  <c r="B51" i="17"/>
  <c r="E47" i="17"/>
  <c r="D47" i="17"/>
  <c r="C47" i="17"/>
  <c r="B47" i="17"/>
  <c r="E45" i="17"/>
  <c r="D45" i="17"/>
  <c r="C45" i="17"/>
  <c r="B45" i="17"/>
  <c r="E43" i="17"/>
  <c r="D43" i="17"/>
  <c r="C43" i="17"/>
  <c r="B43" i="17"/>
  <c r="E41" i="17"/>
  <c r="D41" i="17"/>
  <c r="C41" i="17"/>
  <c r="B41" i="17"/>
  <c r="E39" i="17"/>
  <c r="D39" i="17"/>
  <c r="C39" i="17"/>
  <c r="B39" i="17"/>
  <c r="E35" i="17"/>
  <c r="D35" i="17"/>
  <c r="C35" i="17"/>
  <c r="B35" i="17"/>
  <c r="E33" i="17"/>
  <c r="D33" i="17"/>
  <c r="C33" i="17"/>
  <c r="B33" i="17"/>
  <c r="E31" i="17"/>
  <c r="D31" i="17"/>
  <c r="C31" i="17"/>
  <c r="B31" i="17"/>
  <c r="E29" i="17"/>
  <c r="D29" i="17"/>
  <c r="C29" i="17"/>
  <c r="B29" i="17"/>
  <c r="E27" i="17"/>
  <c r="D27" i="17"/>
  <c r="C27" i="17"/>
  <c r="E11" i="17"/>
  <c r="E9" i="17"/>
  <c r="E7" i="17"/>
  <c r="E5" i="17"/>
  <c r="B11" i="17"/>
  <c r="B9" i="17"/>
  <c r="B7" i="17"/>
  <c r="B5" i="17"/>
  <c r="O6" i="17"/>
  <c r="O58" i="17"/>
  <c r="O56" i="17"/>
  <c r="O54" i="17"/>
  <c r="O52" i="17"/>
  <c r="O50" i="17"/>
  <c r="O46" i="17"/>
  <c r="O44" i="17"/>
  <c r="O42" i="17"/>
  <c r="O40" i="17"/>
  <c r="O38" i="17"/>
  <c r="O34" i="17"/>
  <c r="O32" i="17"/>
  <c r="O30" i="17"/>
  <c r="O28" i="17"/>
  <c r="O26" i="17"/>
  <c r="O22" i="17"/>
  <c r="O20" i="17"/>
  <c r="O18" i="17"/>
  <c r="O16" i="17"/>
  <c r="O14" i="17"/>
  <c r="O10" i="17"/>
  <c r="O8" i="17"/>
  <c r="O4" i="17"/>
  <c r="O2" i="17"/>
  <c r="O62" i="17"/>
  <c r="H98" i="17" l="1"/>
  <c r="O106" i="17" l="1"/>
  <c r="O104" i="17"/>
  <c r="O102" i="17"/>
  <c r="O100" i="17"/>
  <c r="O98" i="17"/>
  <c r="O94" i="17"/>
  <c r="O92" i="17"/>
  <c r="O90" i="17"/>
  <c r="O88" i="17"/>
  <c r="O86" i="17"/>
  <c r="O82" i="17"/>
  <c r="O80" i="17"/>
  <c r="O78" i="17"/>
  <c r="O76" i="17"/>
  <c r="O74" i="17"/>
  <c r="O64" i="17"/>
  <c r="O66" i="17"/>
  <c r="O68" i="17"/>
  <c r="O70" i="17"/>
  <c r="H21" i="17" l="1"/>
  <c r="H20" i="17"/>
  <c r="J20" i="17" s="1"/>
  <c r="H107" i="17"/>
  <c r="H90" i="17"/>
  <c r="L90" i="17" s="1"/>
  <c r="H80" i="17"/>
  <c r="K80" i="17" s="1"/>
  <c r="H65" i="17"/>
  <c r="I65" i="17" s="1"/>
  <c r="H55" i="17"/>
  <c r="K55" i="17" s="1"/>
  <c r="H45" i="17"/>
  <c r="L45" i="17" s="1"/>
  <c r="H43" i="17"/>
  <c r="K43" i="17" s="1"/>
  <c r="H26" i="17"/>
  <c r="D11" i="17"/>
  <c r="C11" i="17"/>
  <c r="D9" i="17"/>
  <c r="C9" i="17"/>
  <c r="D7" i="17"/>
  <c r="C7" i="17"/>
  <c r="D5" i="17"/>
  <c r="C5" i="17"/>
  <c r="B3" i="17"/>
  <c r="H3" i="17" s="1"/>
  <c r="E3" i="17"/>
  <c r="H8" i="17"/>
  <c r="M8" i="17" s="1"/>
  <c r="H14" i="17"/>
  <c r="L14" i="17" s="1"/>
  <c r="H28" i="17"/>
  <c r="J28" i="17" s="1"/>
  <c r="D3" i="17"/>
  <c r="C3" i="17"/>
  <c r="H38" i="17"/>
  <c r="K38" i="17" s="1"/>
  <c r="H86" i="17"/>
  <c r="L86" i="17" s="1"/>
  <c r="H18" i="17"/>
  <c r="L18" i="17" s="1"/>
  <c r="H53" i="17"/>
  <c r="J53" i="17" s="1"/>
  <c r="J98" i="17"/>
  <c r="H74" i="17"/>
  <c r="J74" i="17" s="1"/>
  <c r="H95" i="17"/>
  <c r="K95" i="17" s="1"/>
  <c r="H71" i="17"/>
  <c r="K71" i="17" s="1"/>
  <c r="J14" i="17" l="1"/>
  <c r="M28" i="17"/>
  <c r="H46" i="17"/>
  <c r="J46" i="17" s="1"/>
  <c r="I18" i="17"/>
  <c r="I28" i="17"/>
  <c r="K14" i="17"/>
  <c r="H42" i="17"/>
  <c r="L42" i="17" s="1"/>
  <c r="H64" i="17"/>
  <c r="J64" i="17" s="1"/>
  <c r="H67" i="17"/>
  <c r="L67" i="17" s="1"/>
  <c r="H30" i="17"/>
  <c r="I30" i="17" s="1"/>
  <c r="M18" i="17"/>
  <c r="J18" i="17"/>
  <c r="K18" i="17"/>
  <c r="H7" i="17"/>
  <c r="M7" i="17" s="1"/>
  <c r="H68" i="17"/>
  <c r="L68" i="17" s="1"/>
  <c r="H87" i="17"/>
  <c r="I87" i="17" s="1"/>
  <c r="H99" i="17"/>
  <c r="L99" i="17" s="1"/>
  <c r="H100" i="17"/>
  <c r="L100" i="17" s="1"/>
  <c r="H101" i="17"/>
  <c r="M101" i="17" s="1"/>
  <c r="H102" i="17"/>
  <c r="I102" i="17" s="1"/>
  <c r="H103" i="17"/>
  <c r="K103" i="17" s="1"/>
  <c r="H104" i="17"/>
  <c r="J104" i="17" s="1"/>
  <c r="H105" i="17"/>
  <c r="J105" i="17" s="1"/>
  <c r="H106" i="17"/>
  <c r="L106" i="17" s="1"/>
  <c r="H27" i="17"/>
  <c r="J27" i="17" s="1"/>
  <c r="I3" i="17"/>
  <c r="K3" i="17"/>
  <c r="J3" i="17"/>
  <c r="M3" i="17"/>
  <c r="L3" i="17"/>
  <c r="J26" i="17"/>
  <c r="M26" i="17"/>
  <c r="I26" i="17"/>
  <c r="L26" i="17"/>
  <c r="K26" i="17"/>
  <c r="H88" i="17"/>
  <c r="M88" i="17" s="1"/>
  <c r="H29" i="17"/>
  <c r="H31" i="17"/>
  <c r="H32" i="17"/>
  <c r="H9" i="17"/>
  <c r="H35" i="17"/>
  <c r="I35" i="17" s="1"/>
  <c r="K28" i="17"/>
  <c r="H70" i="17"/>
  <c r="K70" i="17" s="1"/>
  <c r="H50" i="17"/>
  <c r="I50" i="17" s="1"/>
  <c r="H19" i="17"/>
  <c r="M19" i="17" s="1"/>
  <c r="H58" i="17"/>
  <c r="K58" i="17" s="1"/>
  <c r="H5" i="17"/>
  <c r="H63" i="17"/>
  <c r="J63" i="17" s="1"/>
  <c r="H6" i="17"/>
  <c r="K6" i="17" s="1"/>
  <c r="H41" i="17"/>
  <c r="M41" i="17" s="1"/>
  <c r="H56" i="17"/>
  <c r="M56" i="17" s="1"/>
  <c r="H34" i="17"/>
  <c r="H94" i="17"/>
  <c r="J94" i="17" s="1"/>
  <c r="H2" i="17"/>
  <c r="J2" i="17" s="1"/>
  <c r="H51" i="17"/>
  <c r="J51" i="17" s="1"/>
  <c r="H10" i="17"/>
  <c r="I10" i="17" s="1"/>
  <c r="H33" i="17"/>
  <c r="H52" i="17"/>
  <c r="I52" i="17" s="1"/>
  <c r="H59" i="17"/>
  <c r="I59" i="17" s="1"/>
  <c r="H69" i="17"/>
  <c r="M69" i="17" s="1"/>
  <c r="L28" i="17"/>
  <c r="H81" i="17"/>
  <c r="L81" i="17" s="1"/>
  <c r="H39" i="17"/>
  <c r="L39" i="17" s="1"/>
  <c r="H40" i="17"/>
  <c r="K40" i="17" s="1"/>
  <c r="H57" i="17"/>
  <c r="M57" i="17" s="1"/>
  <c r="H66" i="17"/>
  <c r="I66" i="17" s="1"/>
  <c r="H47" i="17"/>
  <c r="K47" i="17" s="1"/>
  <c r="H44" i="17"/>
  <c r="I44" i="17" s="1"/>
  <c r="H54" i="17"/>
  <c r="K54" i="17" s="1"/>
  <c r="H62" i="17"/>
  <c r="J62" i="17" s="1"/>
  <c r="H17" i="17"/>
  <c r="J71" i="17"/>
  <c r="L65" i="17"/>
  <c r="I71" i="17"/>
  <c r="K65" i="17"/>
  <c r="M71" i="17"/>
  <c r="J65" i="17"/>
  <c r="L71" i="17"/>
  <c r="H78" i="17"/>
  <c r="J78" i="17" s="1"/>
  <c r="H75" i="17"/>
  <c r="I75" i="17" s="1"/>
  <c r="H82" i="17"/>
  <c r="K82" i="17" s="1"/>
  <c r="H76" i="17"/>
  <c r="L76" i="17" s="1"/>
  <c r="H79" i="17"/>
  <c r="L79" i="17" s="1"/>
  <c r="H92" i="17"/>
  <c r="L92" i="17" s="1"/>
  <c r="I98" i="17"/>
  <c r="H91" i="17"/>
  <c r="L91" i="17" s="1"/>
  <c r="H89" i="17"/>
  <c r="I89" i="17" s="1"/>
  <c r="H93" i="17"/>
  <c r="L93" i="17" s="1"/>
  <c r="I86" i="17"/>
  <c r="K86" i="17"/>
  <c r="M86" i="17"/>
  <c r="J86" i="17"/>
  <c r="I107" i="17"/>
  <c r="H77" i="17"/>
  <c r="K77" i="17" s="1"/>
  <c r="H83" i="17"/>
  <c r="I83" i="17" s="1"/>
  <c r="I90" i="17"/>
  <c r="M90" i="17"/>
  <c r="I80" i="17"/>
  <c r="J80" i="17"/>
  <c r="L80" i="17"/>
  <c r="M80" i="17"/>
  <c r="K53" i="17"/>
  <c r="L53" i="17"/>
  <c r="M53" i="17"/>
  <c r="L55" i="17"/>
  <c r="J55" i="17"/>
  <c r="I55" i="17"/>
  <c r="I53" i="17"/>
  <c r="M55" i="17"/>
  <c r="I43" i="17"/>
  <c r="I45" i="17"/>
  <c r="K45" i="17"/>
  <c r="I46" i="17"/>
  <c r="L46" i="17"/>
  <c r="M45" i="17"/>
  <c r="M38" i="17"/>
  <c r="J38" i="17"/>
  <c r="L43" i="17"/>
  <c r="M43" i="17"/>
  <c r="J43" i="17"/>
  <c r="I38" i="17"/>
  <c r="J45" i="17"/>
  <c r="L38" i="17"/>
  <c r="J21" i="17"/>
  <c r="M21" i="17"/>
  <c r="I21" i="17"/>
  <c r="K21" i="17"/>
  <c r="L21" i="17"/>
  <c r="K8" i="17"/>
  <c r="J90" i="17"/>
  <c r="L95" i="17"/>
  <c r="M14" i="17"/>
  <c r="H15" i="17"/>
  <c r="M65" i="17"/>
  <c r="K90" i="17"/>
  <c r="K74" i="17"/>
  <c r="I14" i="17"/>
  <c r="H23" i="17"/>
  <c r="H22" i="17"/>
  <c r="I20" i="17"/>
  <c r="H11" i="17"/>
  <c r="M20" i="17"/>
  <c r="K98" i="17"/>
  <c r="I95" i="17"/>
  <c r="J8" i="17"/>
  <c r="H16" i="17"/>
  <c r="H4" i="17"/>
  <c r="L8" i="17"/>
  <c r="K20" i="17"/>
  <c r="L98" i="17"/>
  <c r="M95" i="17"/>
  <c r="L74" i="17"/>
  <c r="M74" i="17"/>
  <c r="I8" i="17"/>
  <c r="L20" i="17"/>
  <c r="M98" i="17"/>
  <c r="J95" i="17"/>
  <c r="I74" i="17"/>
  <c r="J57" i="17" l="1"/>
  <c r="L47" i="17"/>
  <c r="M46" i="17"/>
  <c r="M68" i="17"/>
  <c r="J68" i="17"/>
  <c r="M63" i="17"/>
  <c r="K63" i="17"/>
  <c r="M51" i="17"/>
  <c r="M39" i="17"/>
  <c r="M35" i="17"/>
  <c r="J35" i="17"/>
  <c r="K27" i="17"/>
  <c r="I27" i="17"/>
  <c r="M27" i="17"/>
  <c r="M2" i="17"/>
  <c r="I2" i="17"/>
  <c r="K2" i="17"/>
  <c r="M81" i="17"/>
  <c r="L69" i="17"/>
  <c r="K68" i="17"/>
  <c r="J67" i="17"/>
  <c r="I68" i="17"/>
  <c r="L66" i="17"/>
  <c r="M67" i="17"/>
  <c r="K67" i="17"/>
  <c r="I67" i="17"/>
  <c r="L56" i="17"/>
  <c r="K50" i="17"/>
  <c r="L51" i="17"/>
  <c r="I51" i="17"/>
  <c r="K51" i="17"/>
  <c r="L44" i="17"/>
  <c r="K41" i="17"/>
  <c r="K46" i="17"/>
  <c r="K30" i="17"/>
  <c r="K35" i="17"/>
  <c r="L27" i="17"/>
  <c r="L35" i="17"/>
  <c r="L2" i="17"/>
  <c r="M6" i="17"/>
  <c r="L6" i="17"/>
  <c r="I6" i="17"/>
  <c r="J6" i="17"/>
  <c r="K87" i="17"/>
  <c r="K64" i="17"/>
  <c r="L64" i="17"/>
  <c r="L87" i="17"/>
  <c r="L62" i="17"/>
  <c r="M62" i="17"/>
  <c r="I64" i="17"/>
  <c r="M64" i="17"/>
  <c r="K59" i="17"/>
  <c r="J87" i="17"/>
  <c r="M59" i="17"/>
  <c r="J59" i="17"/>
  <c r="L59" i="17"/>
  <c r="M87" i="17"/>
  <c r="L101" i="17"/>
  <c r="I101" i="17"/>
  <c r="J101" i="17"/>
  <c r="K101" i="17"/>
  <c r="J41" i="17"/>
  <c r="M42" i="17"/>
  <c r="K42" i="17"/>
  <c r="L70" i="17"/>
  <c r="M66" i="17"/>
  <c r="K39" i="17"/>
  <c r="L50" i="17"/>
  <c r="L104" i="17"/>
  <c r="J81" i="17"/>
  <c r="M70" i="17"/>
  <c r="I104" i="17"/>
  <c r="M104" i="17"/>
  <c r="L7" i="17"/>
  <c r="J66" i="17"/>
  <c r="L41" i="17"/>
  <c r="K104" i="17"/>
  <c r="I7" i="17"/>
  <c r="K10" i="17"/>
  <c r="L10" i="17"/>
  <c r="J7" i="17"/>
  <c r="I42" i="17"/>
  <c r="I41" i="17"/>
  <c r="I39" i="17"/>
  <c r="K81" i="17"/>
  <c r="I62" i="17"/>
  <c r="L30" i="17"/>
  <c r="M30" i="17"/>
  <c r="J30" i="17"/>
  <c r="I70" i="17"/>
  <c r="M10" i="17"/>
  <c r="K66" i="17"/>
  <c r="J10" i="17"/>
  <c r="J42" i="17"/>
  <c r="J39" i="17"/>
  <c r="I81" i="17"/>
  <c r="J70" i="17"/>
  <c r="K7" i="17"/>
  <c r="I88" i="17"/>
  <c r="L88" i="17"/>
  <c r="I94" i="17"/>
  <c r="M94" i="17"/>
  <c r="K94" i="17"/>
  <c r="J88" i="17"/>
  <c r="L94" i="17"/>
  <c r="K88" i="17"/>
  <c r="M9" i="17"/>
  <c r="I9" i="17"/>
  <c r="J9" i="17"/>
  <c r="L9" i="17"/>
  <c r="K9" i="17"/>
  <c r="M33" i="17"/>
  <c r="J33" i="17"/>
  <c r="L33" i="17"/>
  <c r="K33" i="17"/>
  <c r="K56" i="17"/>
  <c r="J52" i="17"/>
  <c r="J19" i="17"/>
  <c r="M52" i="17"/>
  <c r="I47" i="17"/>
  <c r="M40" i="17"/>
  <c r="K57" i="17"/>
  <c r="I57" i="17"/>
  <c r="K29" i="17"/>
  <c r="M29" i="17"/>
  <c r="L29" i="17"/>
  <c r="I29" i="17"/>
  <c r="J29" i="17"/>
  <c r="K19" i="17"/>
  <c r="L19" i="17"/>
  <c r="L31" i="17"/>
  <c r="M31" i="17"/>
  <c r="J31" i="17"/>
  <c r="K31" i="17"/>
  <c r="I31" i="17"/>
  <c r="I19" i="17"/>
  <c r="M47" i="17"/>
  <c r="J50" i="17"/>
  <c r="F2" i="16" s="1"/>
  <c r="M50" i="17"/>
  <c r="J56" i="17"/>
  <c r="L58" i="17"/>
  <c r="M17" i="17"/>
  <c r="K17" i="17"/>
  <c r="L17" i="17"/>
  <c r="J17" i="17"/>
  <c r="I17" i="17"/>
  <c r="I63" i="17"/>
  <c r="L63" i="17"/>
  <c r="J40" i="17"/>
  <c r="I40" i="17"/>
  <c r="I56" i="17"/>
  <c r="K52" i="17"/>
  <c r="L40" i="17"/>
  <c r="J47" i="17"/>
  <c r="L52" i="17"/>
  <c r="M58" i="17"/>
  <c r="I58" i="17"/>
  <c r="K69" i="17"/>
  <c r="J69" i="17"/>
  <c r="I69" i="17"/>
  <c r="L57" i="17"/>
  <c r="J44" i="17"/>
  <c r="K44" i="17"/>
  <c r="J32" i="17"/>
  <c r="M32" i="17"/>
  <c r="K32" i="17"/>
  <c r="L32" i="17"/>
  <c r="I32" i="17"/>
  <c r="I33" i="17"/>
  <c r="M44" i="17"/>
  <c r="J58" i="17"/>
  <c r="K62" i="17"/>
  <c r="I54" i="17"/>
  <c r="J54" i="17"/>
  <c r="L54" i="17"/>
  <c r="M54" i="17"/>
  <c r="M34" i="17"/>
  <c r="J34" i="17"/>
  <c r="I34" i="17"/>
  <c r="K34" i="17"/>
  <c r="L34" i="17"/>
  <c r="J5" i="17"/>
  <c r="M5" i="17"/>
  <c r="L5" i="17"/>
  <c r="I5" i="17"/>
  <c r="K5" i="17"/>
  <c r="K79" i="17"/>
  <c r="K78" i="17"/>
  <c r="J82" i="17"/>
  <c r="M82" i="17"/>
  <c r="I82" i="17"/>
  <c r="L82" i="17"/>
  <c r="I103" i="17"/>
  <c r="I79" i="17"/>
  <c r="M76" i="17"/>
  <c r="M79" i="17"/>
  <c r="K76" i="17"/>
  <c r="M75" i="17"/>
  <c r="J79" i="17"/>
  <c r="J76" i="17"/>
  <c r="K75" i="17"/>
  <c r="J75" i="17"/>
  <c r="L78" i="17"/>
  <c r="I78" i="17"/>
  <c r="L75" i="17"/>
  <c r="M78" i="17"/>
  <c r="I76" i="17"/>
  <c r="I92" i="17"/>
  <c r="M92" i="17"/>
  <c r="K92" i="17"/>
  <c r="J92" i="17"/>
  <c r="K107" i="17"/>
  <c r="M107" i="17"/>
  <c r="K89" i="17"/>
  <c r="M102" i="17"/>
  <c r="I105" i="17"/>
  <c r="J93" i="17"/>
  <c r="I91" i="17"/>
  <c r="K91" i="17"/>
  <c r="J91" i="17"/>
  <c r="L77" i="17"/>
  <c r="J77" i="17"/>
  <c r="I100" i="17"/>
  <c r="M100" i="17"/>
  <c r="M103" i="17"/>
  <c r="K106" i="17"/>
  <c r="M89" i="17"/>
  <c r="L89" i="17"/>
  <c r="M93" i="17"/>
  <c r="K93" i="17"/>
  <c r="I93" i="17"/>
  <c r="J89" i="17"/>
  <c r="M91" i="17"/>
  <c r="M105" i="17"/>
  <c r="K105" i="17"/>
  <c r="J103" i="17"/>
  <c r="J100" i="17"/>
  <c r="I106" i="17"/>
  <c r="M106" i="17"/>
  <c r="L107" i="17"/>
  <c r="L105" i="17"/>
  <c r="J106" i="17"/>
  <c r="L103" i="17"/>
  <c r="K100" i="17"/>
  <c r="J107" i="17"/>
  <c r="J99" i="17"/>
  <c r="M99" i="17"/>
  <c r="K99" i="17"/>
  <c r="I99" i="17"/>
  <c r="L102" i="17"/>
  <c r="K102" i="17"/>
  <c r="J102" i="17"/>
  <c r="M77" i="17"/>
  <c r="I77" i="17"/>
  <c r="J83" i="17"/>
  <c r="L83" i="17"/>
  <c r="K83" i="17"/>
  <c r="M83" i="17"/>
  <c r="M15" i="17"/>
  <c r="K15" i="17"/>
  <c r="I15" i="17"/>
  <c r="L15" i="17"/>
  <c r="J15" i="17"/>
  <c r="K4" i="17"/>
  <c r="M4" i="17"/>
  <c r="J4" i="17"/>
  <c r="L4" i="17"/>
  <c r="I4" i="17"/>
  <c r="J11" i="17"/>
  <c r="I11" i="17"/>
  <c r="L11" i="17"/>
  <c r="K11" i="17"/>
  <c r="M11" i="17"/>
  <c r="J16" i="17"/>
  <c r="I16" i="17"/>
  <c r="M16" i="17"/>
  <c r="K16" i="17"/>
  <c r="L16" i="17"/>
  <c r="M22" i="17"/>
  <c r="L22" i="17"/>
  <c r="J22" i="17"/>
  <c r="I22" i="17"/>
  <c r="K22" i="17"/>
  <c r="K23" i="17"/>
  <c r="J23" i="17"/>
  <c r="I23" i="17"/>
  <c r="M23" i="17"/>
  <c r="L23" i="17"/>
  <c r="K2" i="16" l="1"/>
  <c r="G2" i="16"/>
  <c r="J8" i="16"/>
  <c r="J2" i="16"/>
  <c r="E2" i="16"/>
  <c r="H2" i="16" s="1"/>
  <c r="E6" i="16"/>
  <c r="E8" i="16"/>
  <c r="J9" i="16"/>
  <c r="F9" i="16"/>
  <c r="G6" i="16"/>
  <c r="F6" i="16"/>
  <c r="G8" i="16"/>
  <c r="E7" i="16"/>
  <c r="K8" i="16"/>
  <c r="E5" i="16"/>
  <c r="F5" i="16"/>
  <c r="G5" i="16"/>
  <c r="J7" i="16"/>
  <c r="G7" i="16"/>
  <c r="F8" i="16"/>
  <c r="K10" i="16"/>
  <c r="K6" i="16"/>
  <c r="J10" i="16"/>
  <c r="G3" i="16"/>
  <c r="J6" i="16"/>
  <c r="J3" i="16"/>
  <c r="E9" i="16"/>
  <c r="K4" i="16"/>
  <c r="K3" i="16"/>
  <c r="G10" i="16"/>
  <c r="K9" i="16"/>
  <c r="K7" i="16"/>
  <c r="F7" i="16"/>
  <c r="G9" i="16"/>
  <c r="J5" i="16"/>
  <c r="K5" i="16"/>
  <c r="F3" i="16"/>
  <c r="F10" i="16"/>
  <c r="E10" i="16"/>
  <c r="E4" i="16"/>
  <c r="E3" i="16"/>
  <c r="F4" i="16"/>
  <c r="K11" i="16"/>
  <c r="G11" i="16"/>
  <c r="G4" i="16"/>
  <c r="J11" i="16"/>
  <c r="E11" i="16"/>
  <c r="F11" i="16"/>
  <c r="J4" i="16"/>
  <c r="I2" i="16" l="1"/>
  <c r="N2" i="16" s="1"/>
  <c r="D2" i="16"/>
  <c r="I8" i="16"/>
  <c r="H6" i="16"/>
  <c r="H8" i="16"/>
  <c r="I9" i="16"/>
  <c r="H9" i="16"/>
  <c r="D6" i="16"/>
  <c r="I10" i="16"/>
  <c r="H7" i="16"/>
  <c r="H5" i="16"/>
  <c r="D5" i="16"/>
  <c r="I7" i="16"/>
  <c r="D9" i="16"/>
  <c r="D8" i="16"/>
  <c r="I6" i="16"/>
  <c r="I3" i="16"/>
  <c r="I4" i="16"/>
  <c r="H10" i="16"/>
  <c r="D10" i="16"/>
  <c r="D3" i="16"/>
  <c r="D7" i="16"/>
  <c r="I5" i="16"/>
  <c r="H3" i="16"/>
  <c r="I11" i="16"/>
  <c r="F12" i="16"/>
  <c r="G12" i="16"/>
  <c r="H4" i="16"/>
  <c r="D4" i="16"/>
  <c r="H11" i="16"/>
  <c r="D11" i="16"/>
  <c r="N8" i="16" l="1"/>
  <c r="N6" i="16"/>
  <c r="N9" i="16"/>
  <c r="N5" i="16"/>
  <c r="N7" i="16"/>
  <c r="N10" i="16"/>
  <c r="N3" i="16"/>
  <c r="N4" i="16"/>
  <c r="I12" i="16"/>
  <c r="N11" i="16"/>
  <c r="A11" i="16" l="1"/>
  <c r="A7" i="16"/>
  <c r="A4" i="16"/>
  <c r="A6" i="16"/>
  <c r="A2" i="16"/>
  <c r="A10" i="16"/>
  <c r="A3" i="16"/>
  <c r="A5" i="16"/>
  <c r="A9" i="16"/>
  <c r="A8" i="16"/>
  <c r="J16" i="16" l="1"/>
  <c r="J15" i="16"/>
  <c r="G16" i="16"/>
  <c r="H24" i="16"/>
  <c r="G23" i="16"/>
  <c r="G18" i="16"/>
  <c r="I16" i="16"/>
  <c r="G19" i="16"/>
  <c r="I23" i="16"/>
  <c r="D18" i="16"/>
  <c r="H18" i="16"/>
  <c r="H20" i="16"/>
  <c r="E18" i="16"/>
  <c r="F19" i="16"/>
  <c r="G20" i="16"/>
  <c r="G17" i="16"/>
  <c r="I19" i="16"/>
  <c r="E20" i="16"/>
  <c r="H19" i="16"/>
  <c r="C18" i="16"/>
  <c r="D20" i="16"/>
  <c r="E15" i="16"/>
  <c r="F22" i="16"/>
  <c r="G21" i="16"/>
  <c r="F17" i="16"/>
  <c r="F21" i="16"/>
  <c r="E22" i="16"/>
  <c r="H22" i="16"/>
  <c r="E17" i="16"/>
  <c r="G22" i="16"/>
  <c r="I18" i="16"/>
  <c r="D22" i="16"/>
  <c r="F24" i="16"/>
  <c r="C15" i="16"/>
  <c r="F23" i="16"/>
  <c r="D24" i="16"/>
  <c r="I24" i="16"/>
  <c r="I22" i="16"/>
  <c r="J18" i="16"/>
  <c r="C16" i="16"/>
  <c r="B24" i="16"/>
  <c r="J19" i="16"/>
  <c r="J22" i="16"/>
  <c r="J17" i="16"/>
  <c r="J23" i="16"/>
  <c r="E16" i="16"/>
  <c r="C17" i="16"/>
  <c r="B21" i="16"/>
  <c r="C21" i="16"/>
  <c r="J21" i="16"/>
  <c r="C19" i="16"/>
  <c r="B20" i="16"/>
  <c r="B15" i="16"/>
  <c r="H23" i="16"/>
  <c r="C22" i="16"/>
  <c r="D19" i="16"/>
  <c r="G15" i="16"/>
  <c r="H17" i="16"/>
  <c r="J24" i="16"/>
  <c r="I17" i="16"/>
  <c r="H21" i="16"/>
  <c r="I15" i="16"/>
  <c r="H16" i="16"/>
  <c r="I21" i="16"/>
  <c r="B18" i="16"/>
  <c r="J20" i="16"/>
  <c r="E21" i="16"/>
  <c r="F16" i="16"/>
  <c r="F20" i="16"/>
  <c r="E24" i="16"/>
  <c r="H15" i="16"/>
  <c r="D16" i="16"/>
  <c r="F18" i="16"/>
  <c r="E19" i="16"/>
  <c r="D15" i="16"/>
  <c r="C23" i="16"/>
  <c r="E23" i="16"/>
  <c r="C24" i="16"/>
  <c r="C20" i="16"/>
  <c r="B22" i="16"/>
  <c r="B19" i="16"/>
  <c r="B17" i="16"/>
  <c r="I20" i="16"/>
  <c r="B23" i="16"/>
  <c r="G24" i="16"/>
  <c r="F15" i="16"/>
  <c r="B16" i="16"/>
  <c r="D17" i="16"/>
  <c r="D23" i="16"/>
  <c r="D21" i="16"/>
</calcChain>
</file>

<file path=xl/sharedStrings.xml><?xml version="1.0" encoding="utf-8"?>
<sst xmlns="http://schemas.openxmlformats.org/spreadsheetml/2006/main" count="324" uniqueCount="57">
  <si>
    <t>S</t>
  </si>
  <si>
    <t>N</t>
  </si>
  <si>
    <t>U</t>
  </si>
  <si>
    <t>Teamname</t>
  </si>
  <si>
    <t>Forumname</t>
  </si>
  <si>
    <t>Pkt</t>
  </si>
  <si>
    <t>TDD</t>
  </si>
  <si>
    <t>TD</t>
  </si>
  <si>
    <t>Rang</t>
  </si>
  <si>
    <t>Spiele</t>
  </si>
  <si>
    <t>Wert</t>
  </si>
  <si>
    <t>DV</t>
  </si>
  <si>
    <t>Alph</t>
  </si>
  <si>
    <t>Spieltag1</t>
  </si>
  <si>
    <t>Mannschaft1</t>
  </si>
  <si>
    <t>Mannschaft2</t>
  </si>
  <si>
    <t>Touchdowns1</t>
  </si>
  <si>
    <t>Touchdowns2</t>
  </si>
  <si>
    <t>Tabelle1</t>
  </si>
  <si>
    <t>GTD</t>
  </si>
  <si>
    <t>Spieltag2</t>
  </si>
  <si>
    <t>Tabelle2</t>
  </si>
  <si>
    <t>Spieltag3</t>
  </si>
  <si>
    <t>Tabelle3</t>
  </si>
  <si>
    <t>Spieltag4</t>
  </si>
  <si>
    <t>Tabelle4</t>
  </si>
  <si>
    <t>Spieltag5</t>
  </si>
  <si>
    <t>Tabelle5</t>
  </si>
  <si>
    <t>Spieltag6</t>
  </si>
  <si>
    <t>Spieltag7</t>
  </si>
  <si>
    <t>Spieltag8</t>
  </si>
  <si>
    <t>Spieltag9</t>
  </si>
  <si>
    <t>Tabelle9</t>
  </si>
  <si>
    <t>Tabelle8</t>
  </si>
  <si>
    <t>Tabelle7</t>
  </si>
  <si>
    <t>Tabelle6</t>
  </si>
  <si>
    <t>?</t>
  </si>
  <si>
    <t>Krebsgeschwader [BBL]</t>
  </si>
  <si>
    <t>Malekith's Corsairs</t>
  </si>
  <si>
    <t>The Chaotic Hipstering</t>
  </si>
  <si>
    <t>Suaron</t>
  </si>
  <si>
    <t>Stompot</t>
  </si>
  <si>
    <t>FuuX</t>
  </si>
  <si>
    <t>Sandmännchen</t>
  </si>
  <si>
    <t>BluMen-Group</t>
  </si>
  <si>
    <t>Adrian0815</t>
  </si>
  <si>
    <t>Famous Generals</t>
  </si>
  <si>
    <t>TiJaNe7</t>
  </si>
  <si>
    <t>Was Lacostet die Welt III</t>
  </si>
  <si>
    <t>Golden Lizards Graz</t>
  </si>
  <si>
    <t>Leonydas</t>
  </si>
  <si>
    <t>Tawarwaith Lothlorien</t>
  </si>
  <si>
    <t>Masurk</t>
  </si>
  <si>
    <t>Borgia's Bullen</t>
  </si>
  <si>
    <t>Wolf_Dislike</t>
  </si>
  <si>
    <t>Lost&amp;Damned Resurrection</t>
  </si>
  <si>
    <t>Murgor17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</si>
</sst>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/>
      <right style="medium">
        <color indexed="64"/>
      </right>
      <top style="medium">
        <color rgb="FFFF0000"/>
      </top>
      <bottom style="thin">
        <color indexed="64"/>
      </bottom>
      <diagonal/>
    </border>
    <border>
      <left/>
      <right/>
      <top style="medium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Border="1"/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Standard" xfId="0" builtinId="0"/>
  </cellStyles>
  <dxfs count="16"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F94D2D6-FAC1-4815-AE45-11E9CF3BA3D2}" name="Tabelle246" displayName="Tabelle246" ref="A14:J24" totalsRowShown="0" headerRowDxfId="13" dataDxfId="11" headerRowBorderDxfId="12" tableBorderDxfId="10">
  <autoFilter ref="A14:J24" xr:uid="{6F5FF179-0AA9-45B3-9933-0876645C8F05}"/>
  <sortState xmlns:xlrd2="http://schemas.microsoft.com/office/spreadsheetml/2017/richdata2" ref="A15:J24">
    <sortCondition ref="A14:A24"/>
  </sortState>
  <tableColumns count="10">
    <tableColumn id="1" xr3:uid="{9997D88D-FD2F-4835-8457-1FF369CE1144}" name="Rang" dataDxfId="9"/>
    <tableColumn id="2" xr3:uid="{57F07833-9452-43C2-9BBE-8714EA11EF18}" name="Teamname" dataDxfId="8">
      <calculatedColumnFormula>VLOOKUP(Tabelle246[[#This Row],[Rang]],$A$2:$N$11,2,)</calculatedColumnFormula>
    </tableColumn>
    <tableColumn id="3" xr3:uid="{247B0243-EF44-4584-8467-425610FE67CE}" name="Forumname" dataDxfId="7">
      <calculatedColumnFormula>VLOOKUP(Tabelle246[[#This Row],[Rang]],$A$2:$N$11,3,)</calculatedColumnFormula>
    </tableColumn>
    <tableColumn id="10" xr3:uid="{4F90F52F-0036-47A8-9E9C-4ED900EA067E}" name="Spiele" dataDxfId="6">
      <calculatedColumnFormula>VLOOKUP(Tabelle246[[#This Row],[Rang]],$A$2:$N$11,4,)</calculatedColumnFormula>
    </tableColumn>
    <tableColumn id="4" xr3:uid="{33EF9386-6D54-45B0-9C5C-46D83196451A}" name="S" dataDxfId="5">
      <calculatedColumnFormula>VLOOKUP(Tabelle246[[#This Row],[Rang]],$A$2:$N$11,5,)</calculatedColumnFormula>
    </tableColumn>
    <tableColumn id="5" xr3:uid="{5A52B75B-AE8F-424C-B714-1D2480438598}" name="U" dataDxfId="4">
      <calculatedColumnFormula>VLOOKUP(Tabelle246[[#This Row],[Rang]],$A$2:$N$11,6,)</calculatedColumnFormula>
    </tableColumn>
    <tableColumn id="6" xr3:uid="{07871061-C55F-4228-93C5-7C36BF9D0517}" name="N" dataDxfId="3">
      <calculatedColumnFormula>VLOOKUP(Tabelle246[[#This Row],[Rang]],$A$2:$N$11,7,)</calculatedColumnFormula>
    </tableColumn>
    <tableColumn id="7" xr3:uid="{AEBF37AA-89D2-40C4-A52B-28875BF91F93}" name="Pkt" dataDxfId="2">
      <calculatedColumnFormula>VLOOKUP(Tabelle246[[#This Row],[Rang]],$A$2:$N$11,8,)</calculatedColumnFormula>
    </tableColumn>
    <tableColumn id="8" xr3:uid="{990BB055-86C5-47AF-81D5-04B812760020}" name="TDD" dataDxfId="1">
      <calculatedColumnFormula>VLOOKUP(Tabelle246[[#This Row],[Rang]],$A$2:$N$11,9,)</calculatedColumnFormula>
    </tableColumn>
    <tableColumn id="9" xr3:uid="{E330C161-BA28-42E9-A6F9-1B0FDCB147B2}" name="TD" dataDxfId="0">
      <calculatedColumnFormula>VLOOKUP(Tabelle246[[#This Row],[Rang]],$A$2:$N$11,10,)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1DF97-686F-4674-94F7-08A5DD9BB309}">
  <sheetPr codeName="Tabelle5"/>
  <dimension ref="A1:W36"/>
  <sheetViews>
    <sheetView tabSelected="1" zoomScale="85" zoomScaleNormal="85" workbookViewId="0">
      <selection activeCell="P15" sqref="P15"/>
    </sheetView>
  </sheetViews>
  <sheetFormatPr baseColWidth="10" defaultColWidth="10.7109375" defaultRowHeight="15" x14ac:dyDescent="0.25"/>
  <cols>
    <col min="1" max="1" width="12.28515625" bestFit="1" customWidth="1"/>
    <col min="2" max="2" width="32.140625" bestFit="1" customWidth="1"/>
    <col min="3" max="3" width="20.28515625" bestFit="1" customWidth="1"/>
    <col min="4" max="4" width="13.42578125" bestFit="1" customWidth="1"/>
    <col min="5" max="5" width="7.85546875" bestFit="1" customWidth="1"/>
    <col min="6" max="6" width="8.140625" bestFit="1" customWidth="1"/>
    <col min="7" max="7" width="8.42578125" bestFit="1" customWidth="1"/>
    <col min="8" max="8" width="10.28515625" bestFit="1" customWidth="1"/>
    <col min="9" max="9" width="11.28515625" bestFit="1" customWidth="1"/>
    <col min="10" max="10" width="9.5703125" bestFit="1" customWidth="1"/>
    <col min="11" max="11" width="6" bestFit="1" customWidth="1"/>
    <col min="12" max="12" width="6.28515625" bestFit="1" customWidth="1"/>
    <col min="13" max="13" width="4.140625" bestFit="1" customWidth="1"/>
    <col min="14" max="14" width="6.85546875" bestFit="1" customWidth="1"/>
    <col min="16" max="16" width="26.85546875" bestFit="1" customWidth="1"/>
    <col min="17" max="17" width="18.85546875" bestFit="1" customWidth="1"/>
    <col min="18" max="18" width="22" bestFit="1" customWidth="1"/>
    <col min="19" max="20" width="18" bestFit="1" customWidth="1"/>
    <col min="21" max="21" width="21" bestFit="1" customWidth="1"/>
    <col min="22" max="22" width="18.42578125" bestFit="1" customWidth="1"/>
    <col min="23" max="23" width="19.85546875" bestFit="1" customWidth="1"/>
    <col min="24" max="24" width="18.28515625" bestFit="1" customWidth="1"/>
    <col min="25" max="25" width="18.42578125" bestFit="1" customWidth="1"/>
    <col min="26" max="26" width="13.28515625" bestFit="1" customWidth="1"/>
    <col min="27" max="27" width="16.85546875" bestFit="1" customWidth="1"/>
    <col min="28" max="29" width="4.5703125" bestFit="1" customWidth="1"/>
  </cols>
  <sheetData>
    <row r="1" spans="1:23" ht="18.75" x14ac:dyDescent="0.3">
      <c r="A1" s="1" t="s">
        <v>8</v>
      </c>
      <c r="B1" s="3" t="s">
        <v>3</v>
      </c>
      <c r="C1" s="3" t="s">
        <v>4</v>
      </c>
      <c r="D1" s="3" t="s">
        <v>9</v>
      </c>
      <c r="E1" s="3" t="s">
        <v>0</v>
      </c>
      <c r="F1" s="3" t="s">
        <v>2</v>
      </c>
      <c r="G1" s="3" t="s">
        <v>1</v>
      </c>
      <c r="H1" s="3" t="s">
        <v>5</v>
      </c>
      <c r="I1" s="3" t="s">
        <v>6</v>
      </c>
      <c r="J1" s="3" t="s">
        <v>7</v>
      </c>
      <c r="K1" s="3" t="s">
        <v>19</v>
      </c>
      <c r="L1" s="1" t="s">
        <v>12</v>
      </c>
      <c r="M1" s="3" t="s">
        <v>11</v>
      </c>
      <c r="N1" s="1" t="s">
        <v>10</v>
      </c>
      <c r="W1" s="3"/>
    </row>
    <row r="2" spans="1:23" ht="18.75" x14ac:dyDescent="0.3">
      <c r="A2" s="1">
        <f t="shared" ref="A2:A11" si="0">RANK(N2,$N$2:$N$11)</f>
        <v>1</v>
      </c>
      <c r="B2" s="3" t="s">
        <v>44</v>
      </c>
      <c r="C2" s="3" t="s">
        <v>43</v>
      </c>
      <c r="D2" s="3">
        <f>SUM(E2:G2)</f>
        <v>6</v>
      </c>
      <c r="E2" s="3">
        <f>Spiele!I2+Spiele!I14+Spiele!I26+Spiele!I38+Spiele!I50+Spiele!I62+Spiele!I74+Spiele!I86+Spiele!I98+Spiele!I110+Spiele!I124</f>
        <v>6</v>
      </c>
      <c r="F2" s="3">
        <f>Spiele!J2+Spiele!J14+Spiele!J26+Spiele!J38+Spiele!J50+Spiele!J62+Spiele!J74+Spiele!J86+Spiele!J98+Spiele!J110+Spiele!J124</f>
        <v>0</v>
      </c>
      <c r="G2" s="3">
        <f>Spiele!K2+Spiele!K14+Spiele!K26+Spiele!K38+Spiele!K50+Spiele!K62+Spiele!K74+Spiele!K86+Spiele!K98+Spiele!K110+Spiele!K124</f>
        <v>0</v>
      </c>
      <c r="H2" s="3">
        <f>E2*3+F2</f>
        <v>18</v>
      </c>
      <c r="I2" s="3">
        <f>J2-K2</f>
        <v>13</v>
      </c>
      <c r="J2" s="3">
        <f>Spiele!L2+Spiele!L14+Spiele!L26+Spiele!L38+Spiele!L50+Spiele!L62+Spiele!L74+Spiele!L86+Spiele!L98+Spiele!L110+Spiele!L124</f>
        <v>18</v>
      </c>
      <c r="K2" s="3">
        <f>Spiele!M2+Spiele!M14+Spiele!M26+Spiele!M38+Spiele!M50+Spiele!M62+Spiele!M74+Spiele!M86+Spiele!M98+Spiele!M110+Spiele!M124</f>
        <v>5</v>
      </c>
      <c r="L2" s="1">
        <v>1</v>
      </c>
      <c r="M2" s="3">
        <v>0</v>
      </c>
      <c r="N2" s="4">
        <f>H2+I2*10^-3+M2*10^-6+J2*10^-9-L2*10^-12</f>
        <v>18.013000017999005</v>
      </c>
    </row>
    <row r="3" spans="1:23" ht="18.75" x14ac:dyDescent="0.3">
      <c r="A3" s="1">
        <f t="shared" si="0"/>
        <v>4</v>
      </c>
      <c r="B3" s="3" t="s">
        <v>53</v>
      </c>
      <c r="C3" s="3" t="s">
        <v>52</v>
      </c>
      <c r="D3" s="3">
        <f t="shared" ref="D3:D11" si="1">SUM(E3:G3)</f>
        <v>7</v>
      </c>
      <c r="E3" s="3">
        <f>Spiele!I3+Spiele!I15+Spiele!I27+Spiele!I39+Spiele!I51+Spiele!I63+Spiele!I75+Spiele!I87+Spiele!I99+Spiele!I111+Spiele!I125</f>
        <v>3</v>
      </c>
      <c r="F3" s="3">
        <f>Spiele!J3+Spiele!J15+Spiele!J27+Spiele!J39+Spiele!J51+Spiele!J63+Spiele!J75+Spiele!J87+Spiele!J99+Spiele!J111+Spiele!J125</f>
        <v>1</v>
      </c>
      <c r="G3" s="3">
        <f>Spiele!K3+Spiele!K15+Spiele!K27+Spiele!K39+Spiele!K51+Spiele!K63+Spiele!K75+Spiele!K87+Spiele!K99+Spiele!K111+Spiele!K125</f>
        <v>3</v>
      </c>
      <c r="H3" s="3">
        <f t="shared" ref="H3:H11" si="2">E3*3+F3</f>
        <v>10</v>
      </c>
      <c r="I3" s="3">
        <f t="shared" ref="I3:I11" si="3">J3-K3</f>
        <v>-1</v>
      </c>
      <c r="J3" s="3">
        <f>Spiele!L3+Spiele!L15+Spiele!L27+Spiele!L39+Spiele!L51+Spiele!L63+Spiele!L75+Spiele!L87+Spiele!L99+Spiele!L111+Spiele!L125</f>
        <v>8</v>
      </c>
      <c r="K3" s="3">
        <f>Spiele!M3+Spiele!M15+Spiele!M27+Spiele!M39+Spiele!M51+Spiele!M63+Spiele!M75+Spiele!M87+Spiele!M99+Spiele!M111+Spiele!M125</f>
        <v>9</v>
      </c>
      <c r="L3" s="1">
        <v>2</v>
      </c>
      <c r="M3" s="3">
        <v>0</v>
      </c>
      <c r="N3" s="4">
        <f t="shared" ref="N3:N11" si="4">H3+I3*10^-3+M3*10^-6+J3*10^-9-L3*10^-12</f>
        <v>9.999000007998001</v>
      </c>
    </row>
    <row r="4" spans="1:23" ht="18.75" x14ac:dyDescent="0.3">
      <c r="A4" s="1">
        <f t="shared" si="0"/>
        <v>3</v>
      </c>
      <c r="B4" s="3" t="s">
        <v>46</v>
      </c>
      <c r="C4" s="3" t="s">
        <v>45</v>
      </c>
      <c r="D4" s="3">
        <f t="shared" si="1"/>
        <v>6</v>
      </c>
      <c r="E4" s="3">
        <f>Spiele!I4+Spiele!I16+Spiele!I28+Spiele!I40+Spiele!I52+Spiele!I64+Spiele!I76+Spiele!I88+Spiele!I100+Spiele!I112+Spiele!I126</f>
        <v>3</v>
      </c>
      <c r="F4" s="3">
        <f>Spiele!J4+Spiele!J16+Spiele!J28+Spiele!J40+Spiele!J52+Spiele!J64+Spiele!J76+Spiele!J88+Spiele!J100+Spiele!J112+Spiele!J126</f>
        <v>1</v>
      </c>
      <c r="G4" s="3">
        <f>Spiele!K4+Spiele!K16+Spiele!K28+Spiele!K40+Spiele!K52+Spiele!K64+Spiele!K76+Spiele!K88+Spiele!K100+Spiele!K112+Spiele!K126</f>
        <v>2</v>
      </c>
      <c r="H4" s="3">
        <f t="shared" si="2"/>
        <v>10</v>
      </c>
      <c r="I4" s="3">
        <f t="shared" si="3"/>
        <v>0</v>
      </c>
      <c r="J4" s="3">
        <f>Spiele!L4+Spiele!L16+Spiele!L28+Spiele!L40+Spiele!L52+Spiele!L64+Spiele!L76+Spiele!L88+Spiele!L100+Spiele!L112+Spiele!L126</f>
        <v>6</v>
      </c>
      <c r="K4" s="3">
        <f>Spiele!M4+Spiele!M16+Spiele!M28+Spiele!M40+Spiele!M52+Spiele!M64+Spiele!M76+Spiele!M88+Spiele!M100+Spiele!M112+Spiele!M126</f>
        <v>6</v>
      </c>
      <c r="L4" s="1">
        <v>3</v>
      </c>
      <c r="M4" s="3">
        <v>0</v>
      </c>
      <c r="N4" s="4">
        <f t="shared" si="4"/>
        <v>10.000000005997</v>
      </c>
    </row>
    <row r="5" spans="1:23" ht="18.75" x14ac:dyDescent="0.3">
      <c r="A5" s="1">
        <f t="shared" si="0"/>
        <v>7</v>
      </c>
      <c r="B5" s="3" t="s">
        <v>49</v>
      </c>
      <c r="C5" s="3" t="s">
        <v>56</v>
      </c>
      <c r="D5" s="3">
        <f t="shared" si="1"/>
        <v>7</v>
      </c>
      <c r="E5" s="3">
        <f>Spiele!I5+Spiele!I17+Spiele!I29+Spiele!I41+Spiele!I53+Spiele!I65+Spiele!I77+Spiele!I89+Spiele!I101+Spiele!I113+Spiele!I127</f>
        <v>2</v>
      </c>
      <c r="F5" s="3">
        <f>Spiele!J5+Spiele!J17+Spiele!J29+Spiele!J41+Spiele!J53+Spiele!J65+Spiele!J77+Spiele!J89+Spiele!J101+Spiele!J113+Spiele!J127</f>
        <v>1</v>
      </c>
      <c r="G5" s="3">
        <f>Spiele!K5+Spiele!K17+Spiele!K29+Spiele!K41+Spiele!K53+Spiele!K65+Spiele!K77+Spiele!K89+Spiele!K101+Spiele!K113+Spiele!K127</f>
        <v>4</v>
      </c>
      <c r="H5" s="3">
        <f t="shared" si="2"/>
        <v>7</v>
      </c>
      <c r="I5" s="3">
        <f t="shared" si="3"/>
        <v>-1</v>
      </c>
      <c r="J5" s="3">
        <f>Spiele!L5+Spiele!L17+Spiele!L29+Spiele!L41+Spiele!L53+Spiele!L65+Spiele!L77+Spiele!L89+Spiele!L101+Spiele!L113+Spiele!L127</f>
        <v>9</v>
      </c>
      <c r="K5" s="3">
        <f>Spiele!M5+Spiele!M17+Spiele!M29+Spiele!M41+Spiele!M53+Spiele!M65+Spiele!M77+Spiele!M89+Spiele!M101+Spiele!M113+Spiele!M127</f>
        <v>10</v>
      </c>
      <c r="L5" s="1">
        <v>4</v>
      </c>
      <c r="M5" s="3">
        <v>0</v>
      </c>
      <c r="N5" s="4">
        <f t="shared" si="4"/>
        <v>6.9990000089959992</v>
      </c>
    </row>
    <row r="6" spans="1:23" ht="18.75" x14ac:dyDescent="0.3">
      <c r="A6" s="1">
        <f t="shared" si="0"/>
        <v>5</v>
      </c>
      <c r="B6" s="3" t="s">
        <v>37</v>
      </c>
      <c r="C6" s="3" t="s">
        <v>40</v>
      </c>
      <c r="D6" s="3">
        <f t="shared" si="1"/>
        <v>7</v>
      </c>
      <c r="E6" s="3">
        <f>Spiele!I6+Spiele!I18+Spiele!I30+Spiele!I42+Spiele!I54+Spiele!I66+Spiele!I78+Spiele!I90+Spiele!I102+Spiele!I114+Spiele!I128</f>
        <v>3</v>
      </c>
      <c r="F6" s="3">
        <f>Spiele!J6+Spiele!J18+Spiele!J30+Spiele!J42+Spiele!J54+Spiele!J66+Spiele!J78+Spiele!J90+Spiele!J102+Spiele!J114+Spiele!J128</f>
        <v>0</v>
      </c>
      <c r="G6" s="3">
        <f>Spiele!K6+Spiele!K18+Spiele!K30+Spiele!K42+Spiele!K54+Spiele!K66+Spiele!K78+Spiele!K90+Spiele!K102+Spiele!K114+Spiele!K128</f>
        <v>4</v>
      </c>
      <c r="H6" s="3">
        <f t="shared" si="2"/>
        <v>9</v>
      </c>
      <c r="I6" s="3">
        <f t="shared" si="3"/>
        <v>0</v>
      </c>
      <c r="J6" s="3">
        <f>Spiele!L6+Spiele!L18+Spiele!L30+Spiele!L42+Spiele!L54+Spiele!L66+Spiele!L78+Spiele!L90+Spiele!L102+Spiele!L114+Spiele!L128</f>
        <v>9</v>
      </c>
      <c r="K6" s="3">
        <f>Spiele!M6+Spiele!M18+Spiele!M30+Spiele!M42+Spiele!M54+Spiele!M66+Spiele!M78+Spiele!M90+Spiele!M102+Spiele!M114+Spiele!M128</f>
        <v>9</v>
      </c>
      <c r="L6" s="1">
        <v>5</v>
      </c>
      <c r="M6" s="3">
        <v>0</v>
      </c>
      <c r="N6" s="4">
        <f t="shared" si="4"/>
        <v>9.0000000089950003</v>
      </c>
    </row>
    <row r="7" spans="1:23" ht="18.75" x14ac:dyDescent="0.3">
      <c r="A7" s="1">
        <f t="shared" si="0"/>
        <v>2</v>
      </c>
      <c r="B7" s="3" t="s">
        <v>55</v>
      </c>
      <c r="C7" s="3" t="s">
        <v>54</v>
      </c>
      <c r="D7" s="3">
        <f t="shared" si="1"/>
        <v>7</v>
      </c>
      <c r="E7" s="3">
        <f>Spiele!I7+Spiele!I19+Spiele!I31+Spiele!I43+Spiele!I55+Spiele!I67+Spiele!I79+Spiele!I91+Spiele!I103+Spiele!I115+Spiele!I129</f>
        <v>5</v>
      </c>
      <c r="F7" s="3">
        <f>Spiele!J7+Spiele!J19+Spiele!J31+Spiele!J43+Spiele!J55+Spiele!J67+Spiele!J79+Spiele!J91+Spiele!J103+Spiele!J115+Spiele!J129</f>
        <v>2</v>
      </c>
      <c r="G7" s="3">
        <f>Spiele!K7+Spiele!K19+Spiele!K31+Spiele!K43+Spiele!K55+Spiele!K67+Spiele!K79+Spiele!K91+Spiele!K103+Spiele!K115+Spiele!K129</f>
        <v>0</v>
      </c>
      <c r="H7" s="3">
        <f t="shared" si="2"/>
        <v>17</v>
      </c>
      <c r="I7" s="3">
        <f t="shared" si="3"/>
        <v>6</v>
      </c>
      <c r="J7" s="3">
        <f>Spiele!L7+Spiele!L19+Spiele!L31+Spiele!L43+Spiele!L55+Spiele!L67+Spiele!L79+Spiele!L91+Spiele!L103+Spiele!L115+Spiele!L129</f>
        <v>11</v>
      </c>
      <c r="K7" s="3">
        <f>Spiele!M7+Spiele!M19+Spiele!M31+Spiele!M43+Spiele!M55+Spiele!M67+Spiele!M79+Spiele!M91+Spiele!M103+Spiele!M115+Spiele!M129</f>
        <v>5</v>
      </c>
      <c r="L7" s="1">
        <v>6</v>
      </c>
      <c r="M7" s="3">
        <v>0</v>
      </c>
      <c r="N7" s="4">
        <f t="shared" si="4"/>
        <v>17.006000010994001</v>
      </c>
    </row>
    <row r="8" spans="1:23" ht="18.75" x14ac:dyDescent="0.3">
      <c r="A8" s="1">
        <f t="shared" si="0"/>
        <v>9</v>
      </c>
      <c r="B8" s="3" t="s">
        <v>38</v>
      </c>
      <c r="C8" s="3" t="s">
        <v>41</v>
      </c>
      <c r="D8" s="3">
        <f t="shared" si="1"/>
        <v>6</v>
      </c>
      <c r="E8" s="3">
        <f>Spiele!I8+Spiele!I20+Spiele!I32+Spiele!I44+Spiele!I56+Spiele!I68+Spiele!I80+Spiele!I92+Spiele!I104+Spiele!I116+Spiele!I130</f>
        <v>1</v>
      </c>
      <c r="F8" s="3">
        <f>Spiele!J8+Spiele!J20+Spiele!J32+Spiele!J44+Spiele!J56+Spiele!J68+Spiele!J80+Spiele!J92+Spiele!J104+Spiele!J116+Spiele!J130</f>
        <v>2</v>
      </c>
      <c r="G8" s="3">
        <f>Spiele!K8+Spiele!K20+Spiele!K32+Spiele!K44+Spiele!K56+Spiele!K68+Spiele!K80+Spiele!K92+Spiele!K104+Spiele!K116+Spiele!K130</f>
        <v>3</v>
      </c>
      <c r="H8" s="3">
        <f t="shared" si="2"/>
        <v>5</v>
      </c>
      <c r="I8" s="3">
        <f t="shared" si="3"/>
        <v>-4</v>
      </c>
      <c r="J8" s="3">
        <f>Spiele!L8+Spiele!L20+Spiele!L32+Spiele!L44+Spiele!L56+Spiele!L68+Spiele!L80+Spiele!L92+Spiele!L104+Spiele!L116+Spiele!L130</f>
        <v>7</v>
      </c>
      <c r="K8" s="3">
        <f>Spiele!M8+Spiele!M20+Spiele!M32+Spiele!M44+Spiele!M56+Spiele!M68+Spiele!M80+Spiele!M92+Spiele!M104+Spiele!M116+Spiele!M130</f>
        <v>11</v>
      </c>
      <c r="L8" s="1">
        <v>7</v>
      </c>
      <c r="M8" s="3">
        <v>0</v>
      </c>
      <c r="N8" s="4">
        <f t="shared" si="4"/>
        <v>4.9960000069930004</v>
      </c>
    </row>
    <row r="9" spans="1:23" ht="18.75" x14ac:dyDescent="0.3">
      <c r="A9" s="1">
        <f t="shared" si="0"/>
        <v>6</v>
      </c>
      <c r="B9" s="3" t="s">
        <v>51</v>
      </c>
      <c r="C9" s="3" t="s">
        <v>50</v>
      </c>
      <c r="D9" s="3">
        <f t="shared" si="1"/>
        <v>6</v>
      </c>
      <c r="E9" s="3">
        <f>Spiele!I9+Spiele!I21+Spiele!I33+Spiele!I45+Spiele!I57+Spiele!I69+Spiele!I81+Spiele!I93+Spiele!I105+Spiele!I117+Spiele!I131</f>
        <v>2</v>
      </c>
      <c r="F9" s="3">
        <f>Spiele!J9+Spiele!J21+Spiele!J33+Spiele!J45+Spiele!J57+Spiele!J69+Spiele!J81+Spiele!J93+Spiele!J105+Spiele!J117+Spiele!J131</f>
        <v>2</v>
      </c>
      <c r="G9" s="3">
        <f>Spiele!K9+Spiele!K21+Spiele!K33+Spiele!K45+Spiele!K57+Spiele!K69+Spiele!K81+Spiele!K93+Spiele!K105+Spiele!K117+Spiele!K131</f>
        <v>2</v>
      </c>
      <c r="H9" s="3">
        <f t="shared" si="2"/>
        <v>8</v>
      </c>
      <c r="I9" s="3">
        <f t="shared" si="3"/>
        <v>0</v>
      </c>
      <c r="J9" s="3">
        <f>Spiele!L9+Spiele!L21+Spiele!L33+Spiele!L45+Spiele!L57+Spiele!L69+Spiele!L81+Spiele!L93+Spiele!L105+Spiele!L117+Spiele!L131</f>
        <v>10</v>
      </c>
      <c r="K9" s="3">
        <f>Spiele!M9+Spiele!M21+Spiele!M33+Spiele!M45+Spiele!M57+Spiele!M69+Spiele!M81+Spiele!M93+Spiele!M105+Spiele!M117+Spiele!M131</f>
        <v>10</v>
      </c>
      <c r="L9" s="1">
        <v>8</v>
      </c>
      <c r="M9" s="3">
        <v>0</v>
      </c>
      <c r="N9" s="4">
        <f t="shared" si="4"/>
        <v>8.0000000099920001</v>
      </c>
    </row>
    <row r="10" spans="1:23" ht="18.75" x14ac:dyDescent="0.3">
      <c r="A10" s="1">
        <f t="shared" si="0"/>
        <v>8</v>
      </c>
      <c r="B10" s="3" t="s">
        <v>39</v>
      </c>
      <c r="C10" s="3" t="s">
        <v>42</v>
      </c>
      <c r="D10" s="3">
        <f t="shared" si="1"/>
        <v>6</v>
      </c>
      <c r="E10" s="3">
        <f>Spiele!I10+Spiele!I22+Spiele!I34+Spiele!I46+Spiele!I58+Spiele!I70+Spiele!I82+Spiele!I94+Spiele!I106+Spiele!I118+Spiele!I132</f>
        <v>2</v>
      </c>
      <c r="F10" s="3">
        <f>Spiele!J10+Spiele!J22+Spiele!J34+Spiele!J46+Spiele!J58+Spiele!J70+Spiele!J82+Spiele!J94+Spiele!J106+Spiele!J118+Spiele!J132</f>
        <v>0</v>
      </c>
      <c r="G10" s="3">
        <f>Spiele!K10+Spiele!K22+Spiele!K34+Spiele!K46+Spiele!K58+Spiele!K70+Spiele!K82+Spiele!K94+Spiele!K106+Spiele!K118+Spiele!K132</f>
        <v>4</v>
      </c>
      <c r="H10" s="3">
        <f t="shared" si="2"/>
        <v>6</v>
      </c>
      <c r="I10" s="3">
        <f t="shared" si="3"/>
        <v>-4</v>
      </c>
      <c r="J10" s="3">
        <f>Spiele!L10+Spiele!L22+Spiele!L34+Spiele!L46+Spiele!L58+Spiele!L70+Spiele!L82+Spiele!L94+Spiele!L106+Spiele!L118+Spiele!L132</f>
        <v>8</v>
      </c>
      <c r="K10" s="3">
        <f>Spiele!M10+Spiele!M22+Spiele!M34+Spiele!M46+Spiele!M58+Spiele!M70+Spiele!M82+Spiele!M94+Spiele!M106+Spiele!M118+Spiele!M132</f>
        <v>12</v>
      </c>
      <c r="L10" s="1">
        <v>9</v>
      </c>
      <c r="M10" s="3">
        <v>0</v>
      </c>
      <c r="N10" s="4">
        <f t="shared" si="4"/>
        <v>5.9960000079910003</v>
      </c>
    </row>
    <row r="11" spans="1:23" ht="18.75" x14ac:dyDescent="0.3">
      <c r="A11" s="1">
        <f t="shared" si="0"/>
        <v>10</v>
      </c>
      <c r="B11" s="3" t="s">
        <v>48</v>
      </c>
      <c r="C11" s="3" t="s">
        <v>47</v>
      </c>
      <c r="D11" s="3">
        <f t="shared" si="1"/>
        <v>6</v>
      </c>
      <c r="E11" s="3">
        <f>Spiele!I11+Spiele!I23+Spiele!I35+Spiele!I47+Spiele!I59+Spiele!I71+Spiele!I83+Spiele!I95+Spiele!I107+Spiele!I119+Spiele!I133</f>
        <v>0</v>
      </c>
      <c r="F11" s="3">
        <f>Spiele!J11+Spiele!J23+Spiele!J35+Spiele!J47+Spiele!J59+Spiele!J71+Spiele!J83+Spiele!J95+Spiele!J107+Spiele!J119+Spiele!J133</f>
        <v>1</v>
      </c>
      <c r="G11" s="3">
        <f>Spiele!K11+Spiele!K23+Spiele!K35+Spiele!K47+Spiele!K59+Spiele!K71+Spiele!K83+Spiele!K95+Spiele!K107+Spiele!K119+Spiele!K133</f>
        <v>5</v>
      </c>
      <c r="H11" s="3">
        <f t="shared" si="2"/>
        <v>1</v>
      </c>
      <c r="I11" s="3">
        <f t="shared" si="3"/>
        <v>-9</v>
      </c>
      <c r="J11" s="3">
        <f>Spiele!L11+Spiele!L23+Spiele!L35+Spiele!L47+Spiele!L59+Spiele!L71+Spiele!L83+Spiele!L95+Spiele!L107+Spiele!L119+Spiele!L133</f>
        <v>6</v>
      </c>
      <c r="K11" s="3">
        <f>Spiele!M11+Spiele!M23+Spiele!M35+Spiele!M47+Spiele!M59+Spiele!M71+Spiele!M83+Spiele!M95+Spiele!M107+Spiele!M119+Spiele!M133</f>
        <v>15</v>
      </c>
      <c r="L11" s="1">
        <v>10</v>
      </c>
      <c r="M11" s="3">
        <v>0</v>
      </c>
      <c r="N11" s="4">
        <f t="shared" si="4"/>
        <v>0.99100000599000004</v>
      </c>
    </row>
    <row r="12" spans="1:23" ht="18.75" x14ac:dyDescent="0.3">
      <c r="A12" s="3"/>
      <c r="B12" s="3"/>
      <c r="C12" s="3"/>
      <c r="D12" s="3"/>
      <c r="E12" s="3"/>
      <c r="F12" s="3">
        <f>IF(ISEVEN(SUM(F2:F11)),0,FALSE)</f>
        <v>0</v>
      </c>
      <c r="G12" s="3">
        <f>IF(SUM(G2:G11)=SUM(E2:E11),0,Fehler)</f>
        <v>0</v>
      </c>
      <c r="H12" s="3"/>
      <c r="I12" s="3">
        <f>SUM(I2:I11)</f>
        <v>0</v>
      </c>
      <c r="J12" s="3"/>
      <c r="K12" s="3"/>
      <c r="L12" s="1"/>
      <c r="M12" s="1"/>
    </row>
    <row r="13" spans="1:23" ht="19.5" thickBo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1"/>
      <c r="M13" s="1"/>
    </row>
    <row r="14" spans="1:23" ht="19.5" thickBot="1" x14ac:dyDescent="0.35">
      <c r="A14" s="7" t="s">
        <v>8</v>
      </c>
      <c r="B14" s="8" t="s">
        <v>3</v>
      </c>
      <c r="C14" s="8" t="s">
        <v>4</v>
      </c>
      <c r="D14" s="9" t="s">
        <v>9</v>
      </c>
      <c r="E14" s="10" t="s">
        <v>0</v>
      </c>
      <c r="F14" s="10" t="s">
        <v>2</v>
      </c>
      <c r="G14" s="10" t="s">
        <v>1</v>
      </c>
      <c r="H14" s="8" t="s">
        <v>5</v>
      </c>
      <c r="I14" s="8" t="s">
        <v>6</v>
      </c>
      <c r="J14" s="10" t="s">
        <v>7</v>
      </c>
      <c r="K14" s="2"/>
      <c r="L14" s="1"/>
      <c r="M14" s="1"/>
    </row>
    <row r="15" spans="1:23" ht="19.5" thickBot="1" x14ac:dyDescent="0.35">
      <c r="A15" s="11">
        <v>1</v>
      </c>
      <c r="B15" s="12" t="str">
        <f>VLOOKUP(Tabelle246[[#This Row],[Rang]],$A$2:$N$11,2,)</f>
        <v>BluMen-Group</v>
      </c>
      <c r="C15" s="13" t="str">
        <f>VLOOKUP(Tabelle246[[#This Row],[Rang]],$A$2:$N$11,3,)</f>
        <v>Sandmännchen</v>
      </c>
      <c r="D15" s="13">
        <f>VLOOKUP(Tabelle246[[#This Row],[Rang]],$A$2:$N$11,4,)</f>
        <v>6</v>
      </c>
      <c r="E15" s="14">
        <f>VLOOKUP(Tabelle246[[#This Row],[Rang]],$A$2:$N$11,5,)</f>
        <v>6</v>
      </c>
      <c r="F15" s="14">
        <f>VLOOKUP(Tabelle246[[#This Row],[Rang]],$A$2:$N$11,6,)</f>
        <v>0</v>
      </c>
      <c r="G15" s="14">
        <f>VLOOKUP(Tabelle246[[#This Row],[Rang]],$A$2:$N$11,7,)</f>
        <v>0</v>
      </c>
      <c r="H15" s="13">
        <f>VLOOKUP(Tabelle246[[#This Row],[Rang]],$A$2:$N$11,8,)</f>
        <v>18</v>
      </c>
      <c r="I15" s="13">
        <f>VLOOKUP(Tabelle246[[#This Row],[Rang]],$A$2:$N$11,9,)</f>
        <v>13</v>
      </c>
      <c r="J15" s="15">
        <f>VLOOKUP(Tabelle246[[#This Row],[Rang]],$A$2:$N$11,10,)</f>
        <v>18</v>
      </c>
      <c r="K15" s="2"/>
      <c r="L15" s="1"/>
      <c r="M15" s="1"/>
    </row>
    <row r="16" spans="1:23" ht="18.75" x14ac:dyDescent="0.3">
      <c r="A16" s="16">
        <v>2</v>
      </c>
      <c r="B16" s="17" t="str">
        <f>VLOOKUP(Tabelle246[[#This Row],[Rang]],$A$2:$N$11,2,)</f>
        <v>Lost&amp;Damned Resurrection</v>
      </c>
      <c r="C16" s="16" t="str">
        <f>VLOOKUP(Tabelle246[[#This Row],[Rang]],$A$2:$N$11,3,)</f>
        <v>Wolf_Dislike</v>
      </c>
      <c r="D16" s="16">
        <f>VLOOKUP(Tabelle246[[#This Row],[Rang]],$A$2:$N$11,4,)</f>
        <v>7</v>
      </c>
      <c r="E16" s="18">
        <f>VLOOKUP(Tabelle246[[#This Row],[Rang]],$A$2:$N$11,5,)</f>
        <v>5</v>
      </c>
      <c r="F16" s="18">
        <f>VLOOKUP(Tabelle246[[#This Row],[Rang]],$A$2:$N$11,6,)</f>
        <v>2</v>
      </c>
      <c r="G16" s="18">
        <f>VLOOKUP(Tabelle246[[#This Row],[Rang]],$A$2:$N$11,7,)</f>
        <v>0</v>
      </c>
      <c r="H16" s="16">
        <f>VLOOKUP(Tabelle246[[#This Row],[Rang]],$A$2:$N$11,8,)</f>
        <v>17</v>
      </c>
      <c r="I16" s="19">
        <f>VLOOKUP(Tabelle246[[#This Row],[Rang]],$A$2:$N$11,9,)</f>
        <v>6</v>
      </c>
      <c r="J16" s="18">
        <f>VLOOKUP(Tabelle246[[#This Row],[Rang]],$A$2:$N$11,10,)</f>
        <v>11</v>
      </c>
      <c r="K16" s="2"/>
      <c r="L16" s="1"/>
      <c r="M16" s="1"/>
    </row>
    <row r="17" spans="1:13" ht="18.75" x14ac:dyDescent="0.3">
      <c r="A17" s="8">
        <v>3</v>
      </c>
      <c r="B17" s="7" t="str">
        <f>VLOOKUP(Tabelle246[[#This Row],[Rang]],$A$2:$N$11,2,)</f>
        <v>Famous Generals</v>
      </c>
      <c r="C17" s="8" t="str">
        <f>VLOOKUP(Tabelle246[[#This Row],[Rang]],$A$2:$N$11,3,)</f>
        <v>Adrian0815</v>
      </c>
      <c r="D17" s="8">
        <f>VLOOKUP(Tabelle246[[#This Row],[Rang]],$A$2:$N$11,4,)</f>
        <v>6</v>
      </c>
      <c r="E17" s="10">
        <f>VLOOKUP(Tabelle246[[#This Row],[Rang]],$A$2:$N$11,5,)</f>
        <v>3</v>
      </c>
      <c r="F17" s="10">
        <f>VLOOKUP(Tabelle246[[#This Row],[Rang]],$A$2:$N$11,6,)</f>
        <v>1</v>
      </c>
      <c r="G17" s="10">
        <f>VLOOKUP(Tabelle246[[#This Row],[Rang]],$A$2:$N$11,7,)</f>
        <v>2</v>
      </c>
      <c r="H17" s="8">
        <f>VLOOKUP(Tabelle246[[#This Row],[Rang]],$A$2:$N$11,8,)</f>
        <v>10</v>
      </c>
      <c r="I17" s="8">
        <f>VLOOKUP(Tabelle246[[#This Row],[Rang]],$A$2:$N$11,9,)</f>
        <v>0</v>
      </c>
      <c r="J17" s="10">
        <f>VLOOKUP(Tabelle246[[#This Row],[Rang]],$A$2:$N$11,10,)</f>
        <v>6</v>
      </c>
      <c r="K17" s="2"/>
      <c r="L17" s="1"/>
      <c r="M17" s="1"/>
    </row>
    <row r="18" spans="1:13" ht="18.75" x14ac:dyDescent="0.3">
      <c r="A18" s="8">
        <v>4</v>
      </c>
      <c r="B18" s="7" t="str">
        <f>VLOOKUP(Tabelle246[[#This Row],[Rang]],$A$2:$N$11,2,)</f>
        <v>Borgia's Bullen</v>
      </c>
      <c r="C18" s="8" t="str">
        <f>VLOOKUP(Tabelle246[[#This Row],[Rang]],$A$2:$N$11,3,)</f>
        <v>Masurk</v>
      </c>
      <c r="D18" s="8">
        <f>VLOOKUP(Tabelle246[[#This Row],[Rang]],$A$2:$N$11,4,)</f>
        <v>7</v>
      </c>
      <c r="E18" s="10">
        <f>VLOOKUP(Tabelle246[[#This Row],[Rang]],$A$2:$N$11,5,)</f>
        <v>3</v>
      </c>
      <c r="F18" s="10">
        <f>VLOOKUP(Tabelle246[[#This Row],[Rang]],$A$2:$N$11,6,)</f>
        <v>1</v>
      </c>
      <c r="G18" s="10">
        <f>VLOOKUP(Tabelle246[[#This Row],[Rang]],$A$2:$N$11,7,)</f>
        <v>3</v>
      </c>
      <c r="H18" s="8">
        <f>VLOOKUP(Tabelle246[[#This Row],[Rang]],$A$2:$N$11,8,)</f>
        <v>10</v>
      </c>
      <c r="I18" s="8">
        <f>VLOOKUP(Tabelle246[[#This Row],[Rang]],$A$2:$N$11,9,)</f>
        <v>-1</v>
      </c>
      <c r="J18" s="10">
        <f>VLOOKUP(Tabelle246[[#This Row],[Rang]],$A$2:$N$11,10,)</f>
        <v>8</v>
      </c>
      <c r="K18" s="2"/>
      <c r="L18" s="1"/>
      <c r="M18" s="1"/>
    </row>
    <row r="19" spans="1:13" ht="18.75" x14ac:dyDescent="0.3">
      <c r="A19" s="20">
        <v>5</v>
      </c>
      <c r="B19" s="21" t="str">
        <f>VLOOKUP(Tabelle246[[#This Row],[Rang]],$A$2:$N$11,2,)</f>
        <v>Krebsgeschwader [BBL]</v>
      </c>
      <c r="C19" s="20" t="str">
        <f>VLOOKUP(Tabelle246[[#This Row],[Rang]],$A$2:$N$11,3,)</f>
        <v>Suaron</v>
      </c>
      <c r="D19" s="20">
        <f>VLOOKUP(Tabelle246[[#This Row],[Rang]],$A$2:$N$11,4,)</f>
        <v>7</v>
      </c>
      <c r="E19" s="22">
        <f>VLOOKUP(Tabelle246[[#This Row],[Rang]],$A$2:$N$11,5,)</f>
        <v>3</v>
      </c>
      <c r="F19" s="22">
        <f>VLOOKUP(Tabelle246[[#This Row],[Rang]],$A$2:$N$11,6,)</f>
        <v>0</v>
      </c>
      <c r="G19" s="22">
        <f>VLOOKUP(Tabelle246[[#This Row],[Rang]],$A$2:$N$11,7,)</f>
        <v>4</v>
      </c>
      <c r="H19" s="20">
        <f>VLOOKUP(Tabelle246[[#This Row],[Rang]],$A$2:$N$11,8,)</f>
        <v>9</v>
      </c>
      <c r="I19" s="20">
        <f>VLOOKUP(Tabelle246[[#This Row],[Rang]],$A$2:$N$11,9,)</f>
        <v>0</v>
      </c>
      <c r="J19" s="22">
        <f>VLOOKUP(Tabelle246[[#This Row],[Rang]],$A$2:$N$11,10,)</f>
        <v>9</v>
      </c>
      <c r="K19" s="2"/>
      <c r="L19" s="1"/>
      <c r="M19" s="1"/>
    </row>
    <row r="20" spans="1:13" ht="18.75" x14ac:dyDescent="0.3">
      <c r="A20" s="8">
        <v>6</v>
      </c>
      <c r="B20" s="7" t="str">
        <f>VLOOKUP(Tabelle246[[#This Row],[Rang]],$A$2:$N$11,2,)</f>
        <v>Tawarwaith Lothlorien</v>
      </c>
      <c r="C20" s="8" t="str">
        <f>VLOOKUP(Tabelle246[[#This Row],[Rang]],$A$2:$N$11,3,)</f>
        <v>Leonydas</v>
      </c>
      <c r="D20" s="8">
        <f>VLOOKUP(Tabelle246[[#This Row],[Rang]],$A$2:$N$11,4,)</f>
        <v>6</v>
      </c>
      <c r="E20" s="10">
        <f>VLOOKUP(Tabelle246[[#This Row],[Rang]],$A$2:$N$11,5,)</f>
        <v>2</v>
      </c>
      <c r="F20" s="10">
        <f>VLOOKUP(Tabelle246[[#This Row],[Rang]],$A$2:$N$11,6,)</f>
        <v>2</v>
      </c>
      <c r="G20" s="10">
        <f>VLOOKUP(Tabelle246[[#This Row],[Rang]],$A$2:$N$11,7,)</f>
        <v>2</v>
      </c>
      <c r="H20" s="8">
        <f>VLOOKUP(Tabelle246[[#This Row],[Rang]],$A$2:$N$11,8,)</f>
        <v>8</v>
      </c>
      <c r="I20" s="8">
        <f>VLOOKUP(Tabelle246[[#This Row],[Rang]],$A$2:$N$11,9,)</f>
        <v>0</v>
      </c>
      <c r="J20" s="10">
        <f>VLOOKUP(Tabelle246[[#This Row],[Rang]],$A$2:$N$11,10,)</f>
        <v>10</v>
      </c>
      <c r="K20" s="2"/>
      <c r="L20" s="1"/>
      <c r="M20" s="1"/>
    </row>
    <row r="21" spans="1:13" ht="18.75" x14ac:dyDescent="0.3">
      <c r="A21" s="8">
        <v>7</v>
      </c>
      <c r="B21" s="7" t="str">
        <f>VLOOKUP(Tabelle246[[#This Row],[Rang]],$A$2:$N$11,2,)</f>
        <v>Golden Lizards Graz</v>
      </c>
      <c r="C21" s="8" t="str">
        <f>VLOOKUP(Tabelle246[[#This Row],[Rang]],$A$2:$N$11,3,)</f>
        <v>Murgor17</v>
      </c>
      <c r="D21" s="8">
        <f>VLOOKUP(Tabelle246[[#This Row],[Rang]],$A$2:$N$11,4,)</f>
        <v>7</v>
      </c>
      <c r="E21" s="10">
        <f>VLOOKUP(Tabelle246[[#This Row],[Rang]],$A$2:$N$11,5,)</f>
        <v>2</v>
      </c>
      <c r="F21" s="10">
        <f>VLOOKUP(Tabelle246[[#This Row],[Rang]],$A$2:$N$11,6,)</f>
        <v>1</v>
      </c>
      <c r="G21" s="10">
        <f>VLOOKUP(Tabelle246[[#This Row],[Rang]],$A$2:$N$11,7,)</f>
        <v>4</v>
      </c>
      <c r="H21" s="8">
        <f>VLOOKUP(Tabelle246[[#This Row],[Rang]],$A$2:$N$11,8,)</f>
        <v>7</v>
      </c>
      <c r="I21" s="8">
        <f>VLOOKUP(Tabelle246[[#This Row],[Rang]],$A$2:$N$11,9,)</f>
        <v>-1</v>
      </c>
      <c r="J21" s="10">
        <f>VLOOKUP(Tabelle246[[#This Row],[Rang]],$A$2:$N$11,10,)</f>
        <v>9</v>
      </c>
      <c r="K21" s="2"/>
      <c r="L21" s="1"/>
      <c r="M21" s="1"/>
    </row>
    <row r="22" spans="1:13" ht="18.75" x14ac:dyDescent="0.3">
      <c r="A22" s="8">
        <v>8</v>
      </c>
      <c r="B22" s="7" t="str">
        <f>VLOOKUP(Tabelle246[[#This Row],[Rang]],$A$2:$N$11,2,)</f>
        <v>The Chaotic Hipstering</v>
      </c>
      <c r="C22" s="8" t="str">
        <f>VLOOKUP(Tabelle246[[#This Row],[Rang]],$A$2:$N$11,3,)</f>
        <v>FuuX</v>
      </c>
      <c r="D22" s="8">
        <f>VLOOKUP(Tabelle246[[#This Row],[Rang]],$A$2:$N$11,4,)</f>
        <v>6</v>
      </c>
      <c r="E22" s="10">
        <f>VLOOKUP(Tabelle246[[#This Row],[Rang]],$A$2:$N$11,5,)</f>
        <v>2</v>
      </c>
      <c r="F22" s="10">
        <f>VLOOKUP(Tabelle246[[#This Row],[Rang]],$A$2:$N$11,6,)</f>
        <v>0</v>
      </c>
      <c r="G22" s="10">
        <f>VLOOKUP(Tabelle246[[#This Row],[Rang]],$A$2:$N$11,7,)</f>
        <v>4</v>
      </c>
      <c r="H22" s="8">
        <f>VLOOKUP(Tabelle246[[#This Row],[Rang]],$A$2:$N$11,8,)</f>
        <v>6</v>
      </c>
      <c r="I22" s="8">
        <f>VLOOKUP(Tabelle246[[#This Row],[Rang]],$A$2:$N$11,9,)</f>
        <v>-4</v>
      </c>
      <c r="J22" s="10">
        <f>VLOOKUP(Tabelle246[[#This Row],[Rang]],$A$2:$N$11,10,)</f>
        <v>8</v>
      </c>
      <c r="K22" s="2"/>
      <c r="L22" s="1"/>
      <c r="M22" s="1"/>
    </row>
    <row r="23" spans="1:13" ht="18.75" x14ac:dyDescent="0.3">
      <c r="A23" s="8">
        <v>9</v>
      </c>
      <c r="B23" s="7" t="str">
        <f>VLOOKUP(Tabelle246[[#This Row],[Rang]],$A$2:$N$11,2,)</f>
        <v>Malekith's Corsairs</v>
      </c>
      <c r="C23" s="8" t="str">
        <f>VLOOKUP(Tabelle246[[#This Row],[Rang]],$A$2:$N$11,3,)</f>
        <v>Stompot</v>
      </c>
      <c r="D23" s="8">
        <f>VLOOKUP(Tabelle246[[#This Row],[Rang]],$A$2:$N$11,4,)</f>
        <v>6</v>
      </c>
      <c r="E23" s="10">
        <f>VLOOKUP(Tabelle246[[#This Row],[Rang]],$A$2:$N$11,5,)</f>
        <v>1</v>
      </c>
      <c r="F23" s="10">
        <f>VLOOKUP(Tabelle246[[#This Row],[Rang]],$A$2:$N$11,6,)</f>
        <v>2</v>
      </c>
      <c r="G23" s="10">
        <f>VLOOKUP(Tabelle246[[#This Row],[Rang]],$A$2:$N$11,7,)</f>
        <v>3</v>
      </c>
      <c r="H23" s="8">
        <f>VLOOKUP(Tabelle246[[#This Row],[Rang]],$A$2:$N$11,8,)</f>
        <v>5</v>
      </c>
      <c r="I23" s="8">
        <f>VLOOKUP(Tabelle246[[#This Row],[Rang]],$A$2:$N$11,9,)</f>
        <v>-4</v>
      </c>
      <c r="J23" s="10">
        <f>VLOOKUP(Tabelle246[[#This Row],[Rang]],$A$2:$N$11,10,)</f>
        <v>7</v>
      </c>
      <c r="K23" s="2"/>
      <c r="L23" s="1"/>
      <c r="M23" s="1"/>
    </row>
    <row r="24" spans="1:13" ht="18.75" x14ac:dyDescent="0.3">
      <c r="A24" s="8">
        <v>10</v>
      </c>
      <c r="B24" s="7" t="str">
        <f>VLOOKUP(Tabelle246[[#This Row],[Rang]],$A$2:$N$11,2,)</f>
        <v>Was Lacostet die Welt III</v>
      </c>
      <c r="C24" s="8" t="str">
        <f>VLOOKUP(Tabelle246[[#This Row],[Rang]],$A$2:$N$11,3,)</f>
        <v>TiJaNe7</v>
      </c>
      <c r="D24" s="8">
        <f>VLOOKUP(Tabelle246[[#This Row],[Rang]],$A$2:$N$11,4,)</f>
        <v>6</v>
      </c>
      <c r="E24" s="10">
        <f>VLOOKUP(Tabelle246[[#This Row],[Rang]],$A$2:$N$11,5,)</f>
        <v>0</v>
      </c>
      <c r="F24" s="10">
        <f>VLOOKUP(Tabelle246[[#This Row],[Rang]],$A$2:$N$11,6,)</f>
        <v>1</v>
      </c>
      <c r="G24" s="10">
        <f>VLOOKUP(Tabelle246[[#This Row],[Rang]],$A$2:$N$11,7,)</f>
        <v>5</v>
      </c>
      <c r="H24" s="8">
        <f>VLOOKUP(Tabelle246[[#This Row],[Rang]],$A$2:$N$11,8,)</f>
        <v>1</v>
      </c>
      <c r="I24" s="8">
        <f>VLOOKUP(Tabelle246[[#This Row],[Rang]],$A$2:$N$11,9,)</f>
        <v>-9</v>
      </c>
      <c r="J24" s="10">
        <f>VLOOKUP(Tabelle246[[#This Row],[Rang]],$A$2:$N$11,10,)</f>
        <v>6</v>
      </c>
      <c r="K24" s="2"/>
      <c r="L24" s="1"/>
      <c r="M24" s="1"/>
    </row>
    <row r="27" spans="1:13" x14ac:dyDescent="0.25">
      <c r="B27" s="5"/>
      <c r="C27" s="5"/>
    </row>
    <row r="28" spans="1:13" x14ac:dyDescent="0.25">
      <c r="C28" s="5"/>
      <c r="E28" s="5"/>
    </row>
    <row r="29" spans="1:13" x14ac:dyDescent="0.25">
      <c r="C29" s="5"/>
    </row>
    <row r="30" spans="1:13" x14ac:dyDescent="0.25">
      <c r="C30" s="5"/>
      <c r="E30" s="5"/>
    </row>
    <row r="31" spans="1:13" x14ac:dyDescent="0.25">
      <c r="C31" s="5"/>
    </row>
    <row r="32" spans="1:13" x14ac:dyDescent="0.25">
      <c r="C32" s="5"/>
      <c r="E32" s="5"/>
    </row>
    <row r="34" spans="5:5" x14ac:dyDescent="0.25">
      <c r="E34" s="5"/>
    </row>
    <row r="36" spans="5:5" x14ac:dyDescent="0.25">
      <c r="E36" s="5"/>
    </row>
  </sheetData>
  <sortState xmlns:xlrd2="http://schemas.microsoft.com/office/spreadsheetml/2017/richdata2" ref="D28:E37">
    <sortCondition ref="D28"/>
  </sortState>
  <conditionalFormatting sqref="I15:I24">
    <cfRule type="cellIs" dxfId="15" priority="3" operator="lessThan">
      <formula>0</formula>
    </cfRule>
    <cfRule type="cellIs" dxfId="14" priority="4" operator="greaterThan">
      <formula>-1</formula>
    </cfRule>
  </conditionalFormatting>
  <conditionalFormatting sqref="J15:K2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C74F-35E1-4605-A22F-FDB167BE6310}">
  <sheetPr codeName="Tabelle8"/>
  <dimension ref="A1:O107"/>
  <sheetViews>
    <sheetView topLeftCell="A65" workbookViewId="0">
      <selection activeCell="D79" sqref="D79"/>
    </sheetView>
  </sheetViews>
  <sheetFormatPr baseColWidth="10" defaultColWidth="10.7109375" defaultRowHeight="15" x14ac:dyDescent="0.25"/>
  <cols>
    <col min="1" max="1" width="10.140625" bestFit="1" customWidth="1"/>
    <col min="2" max="2" width="24.5703125" bestFit="1" customWidth="1"/>
    <col min="3" max="4" width="13.140625" bestFit="1" customWidth="1"/>
    <col min="5" max="5" width="24.5703125" bestFit="1" customWidth="1"/>
    <col min="7" max="7" width="36.28515625" bestFit="1" customWidth="1"/>
    <col min="8" max="8" width="2" bestFit="1" customWidth="1"/>
    <col min="9" max="13" width="4.140625" customWidth="1"/>
  </cols>
  <sheetData>
    <row r="1" spans="1:15" x14ac:dyDescent="0.25">
      <c r="A1" t="s">
        <v>13</v>
      </c>
      <c r="B1" t="s">
        <v>14</v>
      </c>
      <c r="C1" t="s">
        <v>16</v>
      </c>
      <c r="D1" t="s">
        <v>17</v>
      </c>
      <c r="E1" t="s">
        <v>15</v>
      </c>
      <c r="G1" t="s">
        <v>18</v>
      </c>
      <c r="I1" t="s">
        <v>0</v>
      </c>
      <c r="J1" t="s">
        <v>2</v>
      </c>
      <c r="K1" t="s">
        <v>1</v>
      </c>
      <c r="L1" t="s">
        <v>7</v>
      </c>
      <c r="M1" t="s">
        <v>19</v>
      </c>
    </row>
    <row r="2" spans="1:15" x14ac:dyDescent="0.25">
      <c r="A2">
        <v>1</v>
      </c>
      <c r="B2" s="6" t="s">
        <v>55</v>
      </c>
      <c r="C2">
        <v>2</v>
      </c>
      <c r="D2">
        <v>1</v>
      </c>
      <c r="E2" s="6" t="s">
        <v>51</v>
      </c>
      <c r="G2" s="6" t="s">
        <v>44</v>
      </c>
      <c r="H2">
        <f>IF(ISNA(VLOOKUP($G2,B2:E11,2,0)),0,1)</f>
        <v>1</v>
      </c>
      <c r="I2">
        <f>IF($H2=0,0,IF(VLOOKUP($G2,B2:E11,2,0)&gt;VLOOKUP($G2,B2:E11,3,0),1,0))</f>
        <v>1</v>
      </c>
      <c r="J2">
        <f>IF($H2=0,0,IF(VLOOKUP($G2,B2:E11,2,0)=VLOOKUP($G2,B2:E11,3,0),1,0))</f>
        <v>0</v>
      </c>
      <c r="K2">
        <f>IF($H2=0,0,IF(VLOOKUP($G2,B2:E11,2,0)&lt;VLOOKUP($G2,B2:E11,3,0),1,0))</f>
        <v>0</v>
      </c>
      <c r="L2">
        <f>IF($H2=0,0,VLOOKUP($G2,B2:E11,2,0))</f>
        <v>4</v>
      </c>
      <c r="M2">
        <f>IF($H2=0,0,VLOOKUP($G2,B2:E11,3,0))</f>
        <v>2</v>
      </c>
      <c r="O2" t="str">
        <f>"[b]"&amp;B2&amp;"[/b]"&amp;" ("&amp;VLOOKUP(B2,Tabelle!$B$2:$C$11,2,FALSE)&amp;") - [b]"&amp;E2&amp;"[/b]"&amp;" ("&amp;VLOOKUP(E2,Tabelle!$B$2:$C$11,2,FALSE)&amp;")"</f>
        <v>[b]Lost&amp;Damned Resurrection[/b] (Wolf_Dislike) - [b]Tawarwaith Lothlorien[/b] (Leonydas)</v>
      </c>
    </row>
    <row r="3" spans="1:15" x14ac:dyDescent="0.25">
      <c r="B3" t="str">
        <f>E2</f>
        <v>Tawarwaith Lothlorien</v>
      </c>
      <c r="C3">
        <f>D2</f>
        <v>1</v>
      </c>
      <c r="D3">
        <f>C2</f>
        <v>2</v>
      </c>
      <c r="E3" t="str">
        <f>B2</f>
        <v>Lost&amp;Damned Resurrection</v>
      </c>
      <c r="G3" s="6" t="s">
        <v>53</v>
      </c>
      <c r="H3">
        <f>IF(ISNA(VLOOKUP($G3,$B2:E11,2,0)),0,1)</f>
        <v>1</v>
      </c>
      <c r="I3">
        <f>IF($H3=0,0,IF(VLOOKUP($G3,B2:E11,2,0)&gt;VLOOKUP($G3,B2:E11,3,0),1,0))</f>
        <v>1</v>
      </c>
      <c r="J3">
        <f>IF($H3=0,0,IF(VLOOKUP($G3,B2:E11,2,0)=VLOOKUP($G3,B2:E11,3,0),1,0))</f>
        <v>0</v>
      </c>
      <c r="K3">
        <f>IF($H3=0,0,IF(VLOOKUP($G3,B2:E11,2,0)&lt;VLOOKUP($G3,B2:E11,3,0),1,0))</f>
        <v>0</v>
      </c>
      <c r="L3">
        <f>IF($H3=0,0,VLOOKUP($G3,B2:E11,2,0))</f>
        <v>2</v>
      </c>
      <c r="M3">
        <f>IF($H3=0,0,VLOOKUP($G3,B2:E11,3,0))</f>
        <v>1</v>
      </c>
    </row>
    <row r="4" spans="1:15" x14ac:dyDescent="0.25">
      <c r="A4">
        <v>2</v>
      </c>
      <c r="B4" s="6" t="s">
        <v>37</v>
      </c>
      <c r="C4">
        <v>3</v>
      </c>
      <c r="D4">
        <v>1</v>
      </c>
      <c r="E4" s="6" t="s">
        <v>48</v>
      </c>
      <c r="G4" s="6" t="s">
        <v>46</v>
      </c>
      <c r="H4">
        <f>IF(ISNA(VLOOKUP($G4,B2:E11,2,0)),0,1)</f>
        <v>1</v>
      </c>
      <c r="I4">
        <f>IF($H4=0,0,IF(VLOOKUP($G4,B2:E11,2,0)&gt;VLOOKUP($G4,B2:E11,3,0),1,0))</f>
        <v>1</v>
      </c>
      <c r="J4">
        <f>IF($H4=0,0,IF(VLOOKUP($G4,B2:E11,2,0)=VLOOKUP($G4,B2:E11,3,0),1,0))</f>
        <v>0</v>
      </c>
      <c r="K4">
        <f>IF($H4=0,0,IF(VLOOKUP($G4,B2:E11,2,0)&lt;VLOOKUP($G4,B2:E11,3,0),1,0))</f>
        <v>0</v>
      </c>
      <c r="L4">
        <f>IF($H4=0,0,VLOOKUP($G4,B2:E11,2,0))</f>
        <v>1</v>
      </c>
      <c r="M4">
        <f>IF($H4=0,0,VLOOKUP($G4,B2:E11,3,0))</f>
        <v>0</v>
      </c>
      <c r="O4" t="str">
        <f>"[b]"&amp;B4&amp;"[/b]"&amp;" ("&amp;VLOOKUP(B4,Tabelle!$B$2:$C$11,2,FALSE)&amp;") - [b]"&amp;E4&amp;"[/b]"&amp;" ("&amp;VLOOKUP(E4,Tabelle!$B$2:$C$11,2,FALSE)&amp;")"</f>
        <v>[b]Krebsgeschwader [BBL][/b] (Suaron) - [b]Was Lacostet die Welt III[/b] (TiJaNe7)</v>
      </c>
    </row>
    <row r="5" spans="1:15" x14ac:dyDescent="0.25">
      <c r="B5" t="str">
        <f>E4</f>
        <v>Was Lacostet die Welt III</v>
      </c>
      <c r="C5">
        <f>D4</f>
        <v>1</v>
      </c>
      <c r="D5">
        <f>C4</f>
        <v>3</v>
      </c>
      <c r="E5" t="str">
        <f>B4</f>
        <v>Krebsgeschwader [BBL]</v>
      </c>
      <c r="G5" s="6" t="s">
        <v>49</v>
      </c>
      <c r="H5">
        <f>IF(ISNA(VLOOKUP($G5,B2:E11,2,0)),0,1)</f>
        <v>1</v>
      </c>
      <c r="I5">
        <f>IF($H5=0,0,IF(VLOOKUP($G5,B2:E11,2,0)&gt;VLOOKUP($G5,B2:E11,3,0),1,0))</f>
        <v>0</v>
      </c>
      <c r="J5">
        <f>IF($H5=0,0,IF(VLOOKUP($G5,B2:E11,2,0)=VLOOKUP($G5,B2:E11,3,0),1,0))</f>
        <v>0</v>
      </c>
      <c r="K5">
        <f>IF($H5=0,0,IF(VLOOKUP($G5,B2:E11,2,0)&lt;VLOOKUP($G5,B2:E11,3,0),1,0))</f>
        <v>1</v>
      </c>
      <c r="L5">
        <f>IF($H5=0,0,VLOOKUP($G5,B2:E11,2,0))</f>
        <v>0</v>
      </c>
      <c r="M5">
        <f>IF($H5=0,0,VLOOKUP($G5,B2:E11,3,0))</f>
        <v>1</v>
      </c>
    </row>
    <row r="6" spans="1:15" x14ac:dyDescent="0.25">
      <c r="A6">
        <v>3</v>
      </c>
      <c r="B6" s="6" t="s">
        <v>44</v>
      </c>
      <c r="C6">
        <v>4</v>
      </c>
      <c r="D6">
        <v>2</v>
      </c>
      <c r="E6" s="6" t="s">
        <v>39</v>
      </c>
      <c r="G6" s="6" t="s">
        <v>37</v>
      </c>
      <c r="H6">
        <f>IF(ISNA(VLOOKUP($G6,B2:E11,2,0)),0,1)</f>
        <v>1</v>
      </c>
      <c r="I6">
        <f>IF($H6=0,0,IF(VLOOKUP($G6,B2:E11,2,0)&gt;VLOOKUP($G6,B2:E11,3,0),1,0))</f>
        <v>1</v>
      </c>
      <c r="J6">
        <f>IF($H6=0,0,IF(VLOOKUP($G6,B2:E11,2,0)=VLOOKUP($G6,B2:E11,3,0),1,0))</f>
        <v>0</v>
      </c>
      <c r="K6">
        <f>IF($H6=0,0,IF(VLOOKUP($G6,B2:E11,2,0)&lt;VLOOKUP($G6,B2:E11,3,0),1,0))</f>
        <v>0</v>
      </c>
      <c r="L6">
        <f>IF($H6=0,0,VLOOKUP($G6,B2:E11,2,0))</f>
        <v>3</v>
      </c>
      <c r="M6">
        <f>IF($H6=0,0,VLOOKUP($G6,B2:E11,3,0))</f>
        <v>1</v>
      </c>
      <c r="O6" t="str">
        <f>"[b]"&amp;B6&amp;"[/b]"&amp;" ("&amp;VLOOKUP(B6,Tabelle!$B$2:$C$11,2,FALSE)&amp;") - [b]"&amp;E6&amp;"[/b]"&amp;" ("&amp;VLOOKUP(E6,Tabelle!$B$2:$C$11,2,FALSE)&amp;")"</f>
        <v>[b]BluMen-Group[/b] (Sandmännchen) - [b]The Chaotic Hipstering[/b] (FuuX)</v>
      </c>
    </row>
    <row r="7" spans="1:15" x14ac:dyDescent="0.25">
      <c r="B7" t="str">
        <f>E6</f>
        <v>The Chaotic Hipstering</v>
      </c>
      <c r="C7">
        <f>D6</f>
        <v>2</v>
      </c>
      <c r="D7">
        <f>C6</f>
        <v>4</v>
      </c>
      <c r="E7" t="str">
        <f>B6</f>
        <v>BluMen-Group</v>
      </c>
      <c r="G7" s="6" t="s">
        <v>55</v>
      </c>
      <c r="H7">
        <f>IF(ISNA(VLOOKUP($G7,B2:E11,2,0)),0,1)</f>
        <v>1</v>
      </c>
      <c r="I7">
        <f>IF($H7=0,0,IF(VLOOKUP($G7,B2:E11,2,0)&gt;VLOOKUP($G7,B2:E11,3,0),1,0))</f>
        <v>1</v>
      </c>
      <c r="J7">
        <f>IF($H7=0,0,IF(VLOOKUP($G7,B2:E11,2,0)=VLOOKUP($G7,B2:E11,3,0),1,0))</f>
        <v>0</v>
      </c>
      <c r="K7">
        <f>IF($H7=0,0,IF(VLOOKUP($G7,B2:E11,2,0)&lt;VLOOKUP($G7,B2:E11,3,0),1,0))</f>
        <v>0</v>
      </c>
      <c r="L7">
        <f>IF($H7=0,0,VLOOKUP($G7,B2:E11,2,0))</f>
        <v>2</v>
      </c>
      <c r="M7">
        <f>IF($H7=0,0,VLOOKUP($G7,B2:E11,3,0))</f>
        <v>1</v>
      </c>
    </row>
    <row r="8" spans="1:15" x14ac:dyDescent="0.25">
      <c r="A8">
        <v>4</v>
      </c>
      <c r="B8" s="6" t="s">
        <v>49</v>
      </c>
      <c r="C8">
        <v>0</v>
      </c>
      <c r="D8">
        <v>1</v>
      </c>
      <c r="E8" s="6" t="s">
        <v>46</v>
      </c>
      <c r="G8" s="6" t="s">
        <v>38</v>
      </c>
      <c r="H8">
        <f>IF(ISNA(VLOOKUP($G8,B2:E11,2,0)),0,1)</f>
        <v>1</v>
      </c>
      <c r="I8">
        <f>IF($H8=0,0,IF(VLOOKUP($G8,B2:E11,2,0)&gt;VLOOKUP($G8,B2:E11,3,0),1,0))</f>
        <v>0</v>
      </c>
      <c r="J8">
        <f>IF($H8=0,0,IF(VLOOKUP($G8,B2:E11,2,0)=VLOOKUP($G8,B2:E11,3,0),1,0))</f>
        <v>0</v>
      </c>
      <c r="K8">
        <f>IF($H8=0,0,IF(VLOOKUP($G8,B2:E11,2,0)&lt;VLOOKUP($G8,B2:E11,3,0),1,0))</f>
        <v>1</v>
      </c>
      <c r="L8">
        <f>IF($H8=0,0,VLOOKUP($G8,B2:E11,2,0))</f>
        <v>1</v>
      </c>
      <c r="M8">
        <f>IF($H8=0,0,VLOOKUP($G8,B2:E11,3,0))</f>
        <v>2</v>
      </c>
      <c r="O8" t="str">
        <f>"[b]"&amp;B8&amp;"[/b]"&amp;" ("&amp;VLOOKUP(B8,Tabelle!$B$2:$C$11,2,FALSE)&amp;") - [b]"&amp;E8&amp;"[/b]"&amp;" ("&amp;VLOOKUP(E8,Tabelle!$B$2:$C$11,2,FALSE)&amp;")"</f>
        <v>[b]Golden Lizards Graz[/b] (Murgor17) - [b]Famous Generals[/b] (Adrian0815)</v>
      </c>
    </row>
    <row r="9" spans="1:15" x14ac:dyDescent="0.25">
      <c r="B9" t="str">
        <f>E8</f>
        <v>Famous Generals</v>
      </c>
      <c r="C9">
        <f>D8</f>
        <v>1</v>
      </c>
      <c r="D9">
        <f>C8</f>
        <v>0</v>
      </c>
      <c r="E9" t="str">
        <f>B8</f>
        <v>Golden Lizards Graz</v>
      </c>
      <c r="G9" s="6" t="s">
        <v>51</v>
      </c>
      <c r="H9">
        <f>IF(ISNA(VLOOKUP($G9,B2:E11,2,0)),0,1)</f>
        <v>1</v>
      </c>
      <c r="I9">
        <f>IF($H9=0,0,IF(VLOOKUP($G9,B2:E11,2,0)&gt;VLOOKUP($G9,B2:E11,3,0),1,0))</f>
        <v>0</v>
      </c>
      <c r="J9">
        <f>IF($H9=0,0,IF(VLOOKUP($G9,B2:E11,2,0)=VLOOKUP($G9,B2:E11,3,0),1,0))</f>
        <v>0</v>
      </c>
      <c r="K9">
        <f>IF($H9=0,0,IF(VLOOKUP($G9,B2:E11,2,0)&lt;VLOOKUP($G9,B2:E11,3,0),1,0))</f>
        <v>1</v>
      </c>
      <c r="L9">
        <f>IF($H9=0,0,VLOOKUP($G9,B2:E11,2,0))</f>
        <v>1</v>
      </c>
      <c r="M9">
        <f>IF($H9=0,0,VLOOKUP($G9,B2:E11,3,0))</f>
        <v>2</v>
      </c>
    </row>
    <row r="10" spans="1:15" x14ac:dyDescent="0.25">
      <c r="A10">
        <v>5</v>
      </c>
      <c r="B10" s="6" t="s">
        <v>53</v>
      </c>
      <c r="C10">
        <v>2</v>
      </c>
      <c r="D10">
        <v>1</v>
      </c>
      <c r="E10" s="6" t="s">
        <v>38</v>
      </c>
      <c r="G10" s="6" t="s">
        <v>39</v>
      </c>
      <c r="H10">
        <f>IF(ISNA(VLOOKUP($G10,B2:E11,2,0)),0,1)</f>
        <v>1</v>
      </c>
      <c r="I10">
        <f>IF($H10=0,0,IF(VLOOKUP($G10,B2:E11,2,0)&gt;VLOOKUP($G10,B2:E11,3,0),1,0))</f>
        <v>0</v>
      </c>
      <c r="J10">
        <f>IF($H10=0,0,IF(VLOOKUP($G10,B2:E11,2,0)=VLOOKUP($G10,B2:E11,3,0),1,0))</f>
        <v>0</v>
      </c>
      <c r="K10">
        <f>IF($H10=0,0,IF(VLOOKUP($G10,B2:E11,2,0)&lt;VLOOKUP($G10,B2:E11,3,0),1,0))</f>
        <v>1</v>
      </c>
      <c r="L10">
        <f>IF($H10=0,0,VLOOKUP($G10,B2:E11,2,0))</f>
        <v>2</v>
      </c>
      <c r="M10">
        <f>IF($H10=0,0,VLOOKUP($G10,B2:E11,3,0))</f>
        <v>4</v>
      </c>
      <c r="O10" t="str">
        <f>"[b]"&amp;B10&amp;"[/b]"&amp;" ("&amp;VLOOKUP(B10,Tabelle!$B$2:$C$11,2,FALSE)&amp;") - [b]"&amp;E10&amp;"[/b]"&amp;" ("&amp;VLOOKUP(E10,Tabelle!$B$2:$C$11,2,FALSE)&amp;")"</f>
        <v>[b]Borgia's Bullen[/b] (Masurk) - [b]Malekith's Corsairs[/b] (Stompot)</v>
      </c>
    </row>
    <row r="11" spans="1:15" x14ac:dyDescent="0.25">
      <c r="B11" t="str">
        <f>E10</f>
        <v>Malekith's Corsairs</v>
      </c>
      <c r="C11">
        <f>D10</f>
        <v>1</v>
      </c>
      <c r="D11">
        <f>C10</f>
        <v>2</v>
      </c>
      <c r="E11" t="str">
        <f>B10</f>
        <v>Borgia's Bullen</v>
      </c>
      <c r="G11" s="6" t="s">
        <v>48</v>
      </c>
      <c r="H11">
        <f>IF(ISNA(VLOOKUP($G11,B2:E11,2,0)),0,1)</f>
        <v>1</v>
      </c>
      <c r="I11">
        <f>IF($H11=0,0,IF(VLOOKUP($G11,B2:E11,2,0)&gt;VLOOKUP($G11,B2:E11,3,0),1,0))</f>
        <v>0</v>
      </c>
      <c r="J11">
        <f>IF($H11=0,0,IF(VLOOKUP($G11,B2:E11,2,0)=VLOOKUP($G11,B2:E11,3,0),1,0))</f>
        <v>0</v>
      </c>
      <c r="K11">
        <f>IF($H11=0,0,IF(VLOOKUP($G11,B2:E11,2,0)&lt;VLOOKUP($G11,B2:E11,3,0),1,0))</f>
        <v>1</v>
      </c>
      <c r="L11">
        <f>IF($H11=0,0,VLOOKUP($G11,B2:E11,2,0))</f>
        <v>1</v>
      </c>
      <c r="M11">
        <f>IF($H11=0,0,VLOOKUP($G11,B2:E11,3,0))</f>
        <v>3</v>
      </c>
    </row>
    <row r="13" spans="1:15" x14ac:dyDescent="0.25">
      <c r="A13" t="s">
        <v>20</v>
      </c>
      <c r="B13" t="s">
        <v>14</v>
      </c>
      <c r="C13" t="s">
        <v>16</v>
      </c>
      <c r="D13" t="s">
        <v>17</v>
      </c>
      <c r="E13" t="s">
        <v>15</v>
      </c>
      <c r="G13" t="s">
        <v>21</v>
      </c>
      <c r="I13" t="s">
        <v>0</v>
      </c>
      <c r="J13" t="s">
        <v>2</v>
      </c>
      <c r="K13" t="s">
        <v>1</v>
      </c>
      <c r="L13" t="s">
        <v>7</v>
      </c>
      <c r="M13" t="s">
        <v>19</v>
      </c>
    </row>
    <row r="14" spans="1:15" x14ac:dyDescent="0.25">
      <c r="A14">
        <v>1</v>
      </c>
      <c r="B14" s="6" t="s">
        <v>51</v>
      </c>
      <c r="C14">
        <v>3</v>
      </c>
      <c r="D14">
        <v>1</v>
      </c>
      <c r="E14" s="6" t="s">
        <v>49</v>
      </c>
      <c r="G14" s="6" t="s">
        <v>44</v>
      </c>
      <c r="H14">
        <f>IF(ISNA(VLOOKUP($G14,B14:E23,2,0)),0,1)</f>
        <v>1</v>
      </c>
      <c r="I14">
        <f>IF($H14=0,0,IF(VLOOKUP($G14,B14:E23,2,0)&gt;VLOOKUP($G14,B14:E23,3,0),1,0))</f>
        <v>1</v>
      </c>
      <c r="J14">
        <f>IF($H14=0,0,IF(VLOOKUP($G14,B14:E23,2,0)=VLOOKUP($G14,B14:E23,3,0),1,0))</f>
        <v>0</v>
      </c>
      <c r="K14">
        <f>IF($H14=0,0,IF(VLOOKUP($G14,B14:E23,2,0)&lt;VLOOKUP($G14,B14:E23,3,0),1,0))</f>
        <v>0</v>
      </c>
      <c r="L14">
        <f>IF($H14=0,0,VLOOKUP($G14,B14:E23,2,0))</f>
        <v>3</v>
      </c>
      <c r="M14">
        <f>IF($H14=0,0,VLOOKUP($G14,B14:E23,3,0))</f>
        <v>0</v>
      </c>
      <c r="O14" t="str">
        <f>"[b]"&amp;B14&amp;"[/b]"&amp;" ("&amp;VLOOKUP(B14,Tabelle!$B$2:$C$11,2,FALSE)&amp;") - [b]"&amp;E14&amp;"[/b]"&amp;" ("&amp;VLOOKUP(E14,Tabelle!$B$2:$C$11,2,FALSE)&amp;")"</f>
        <v>[b]Tawarwaith Lothlorien[/b] (Leonydas) - [b]Golden Lizards Graz[/b] (Murgor17)</v>
      </c>
    </row>
    <row r="15" spans="1:15" x14ac:dyDescent="0.25">
      <c r="B15" t="str">
        <f>E14</f>
        <v>Golden Lizards Graz</v>
      </c>
      <c r="C15">
        <f>D14</f>
        <v>1</v>
      </c>
      <c r="D15">
        <f>C14</f>
        <v>3</v>
      </c>
      <c r="E15" t="str">
        <f>B14</f>
        <v>Tawarwaith Lothlorien</v>
      </c>
      <c r="G15" s="6" t="s">
        <v>53</v>
      </c>
      <c r="H15">
        <f>IF(ISNA(VLOOKUP($G15,$B14:E23,2,0)),0,1)</f>
        <v>1</v>
      </c>
      <c r="I15">
        <f>IF($H15=0,0,IF(VLOOKUP($G15,B14:E23,2,0)&gt;VLOOKUP($G15,B14:E23,3,0),1,0))</f>
        <v>0</v>
      </c>
      <c r="J15">
        <f>IF($H15=0,0,IF(VLOOKUP($G15,B14:E23,2,0)=VLOOKUP($G15,B14:E23,3,0),1,0))</f>
        <v>0</v>
      </c>
      <c r="K15">
        <f>IF($H15=0,0,IF(VLOOKUP($G15,B14:E23,2,0)&lt;VLOOKUP($G15,B14:E23,3,0),1,0))</f>
        <v>1</v>
      </c>
      <c r="L15">
        <f>IF($H15=0,0,VLOOKUP($G15,B14:E23,2,0))</f>
        <v>0</v>
      </c>
      <c r="M15">
        <f>IF($H15=0,0,VLOOKUP($G15,B14:E23,3,0))</f>
        <v>3</v>
      </c>
    </row>
    <row r="16" spans="1:15" x14ac:dyDescent="0.25">
      <c r="A16">
        <v>2</v>
      </c>
      <c r="B16" s="6" t="s">
        <v>44</v>
      </c>
      <c r="C16">
        <v>3</v>
      </c>
      <c r="D16">
        <v>0</v>
      </c>
      <c r="E16" s="6" t="s">
        <v>53</v>
      </c>
      <c r="G16" s="6" t="s">
        <v>46</v>
      </c>
      <c r="H16">
        <f>IF(ISNA(VLOOKUP($G16,B14:E23,2,0)),0,1)</f>
        <v>1</v>
      </c>
      <c r="I16">
        <f>IF($H16=0,0,IF(VLOOKUP($G16,B14:E23,2,0)&gt;VLOOKUP($G16,B14:E23,3,0),1,0))</f>
        <v>0</v>
      </c>
      <c r="J16">
        <f>IF($H16=0,0,IF(VLOOKUP($G16,B14:E23,2,0)=VLOOKUP($G16,B14:E23,3,0),1,0))</f>
        <v>1</v>
      </c>
      <c r="K16">
        <f>IF($H16=0,0,IF(VLOOKUP($G16,B14:E23,2,0)&lt;VLOOKUP($G16,B14:E23,3,0),1,0))</f>
        <v>0</v>
      </c>
      <c r="L16">
        <f>IF($H16=0,0,VLOOKUP($G16,B14:E23,2,0))</f>
        <v>1</v>
      </c>
      <c r="M16">
        <f>IF($H16=0,0,VLOOKUP($G16,B14:E23,3,0))</f>
        <v>1</v>
      </c>
      <c r="O16" t="str">
        <f>"[b]"&amp;B16&amp;"[/b]"&amp;" ("&amp;VLOOKUP(B16,Tabelle!$B$2:$C$11,2,FALSE)&amp;") - [b]"&amp;E16&amp;"[/b]"&amp;" ("&amp;VLOOKUP(E16,Tabelle!$B$2:$C$11,2,FALSE)&amp;")"</f>
        <v>[b]BluMen-Group[/b] (Sandmännchen) - [b]Borgia's Bullen[/b] (Masurk)</v>
      </c>
    </row>
    <row r="17" spans="1:15" x14ac:dyDescent="0.25">
      <c r="B17" t="str">
        <f>E16</f>
        <v>Borgia's Bullen</v>
      </c>
      <c r="C17">
        <f>D16</f>
        <v>0</v>
      </c>
      <c r="D17">
        <f>C16</f>
        <v>3</v>
      </c>
      <c r="E17" t="str">
        <f>B16</f>
        <v>BluMen-Group</v>
      </c>
      <c r="G17" s="6" t="s">
        <v>49</v>
      </c>
      <c r="H17">
        <f>IF(ISNA(VLOOKUP($G17,B14:E23,2,0)),0,1)</f>
        <v>1</v>
      </c>
      <c r="I17">
        <f>IF($H17=0,0,IF(VLOOKUP($G17,B14:E23,2,0)&gt;VLOOKUP($G17,B14:E23,3,0),1,0))</f>
        <v>0</v>
      </c>
      <c r="J17">
        <f>IF($H17=0,0,IF(VLOOKUP($G17,B14:E23,2,0)=VLOOKUP($G17,B14:E23,3,0),1,0))</f>
        <v>0</v>
      </c>
      <c r="K17">
        <f>IF($H17=0,0,IF(VLOOKUP($G17,B14:E23,2,0)&lt;VLOOKUP($G17,B14:E23,3,0),1,0))</f>
        <v>1</v>
      </c>
      <c r="L17">
        <f>IF($H17=0,0,VLOOKUP($G17,B14:E23,2,0))</f>
        <v>1</v>
      </c>
      <c r="M17">
        <f>IF($H17=0,0,VLOOKUP($G17,B14:E23,3,0))</f>
        <v>3</v>
      </c>
    </row>
    <row r="18" spans="1:15" x14ac:dyDescent="0.25">
      <c r="A18">
        <v>3</v>
      </c>
      <c r="B18" s="6" t="s">
        <v>37</v>
      </c>
      <c r="C18">
        <v>1</v>
      </c>
      <c r="D18">
        <v>2</v>
      </c>
      <c r="E18" s="6" t="s">
        <v>38</v>
      </c>
      <c r="G18" s="6" t="s">
        <v>37</v>
      </c>
      <c r="H18">
        <f>IF(ISNA(VLOOKUP($G18,B14:E23,2,0)),0,1)</f>
        <v>1</v>
      </c>
      <c r="I18">
        <f>IF($H18=0,0,IF(VLOOKUP($G18,B14:E23,2,0)&gt;VLOOKUP($G18,B14:E23,3,0),1,0))</f>
        <v>0</v>
      </c>
      <c r="J18">
        <f>IF($H18=0,0,IF(VLOOKUP($G18,B14:E23,2,0)=VLOOKUP($G18,B14:E23,3,0),1,0))</f>
        <v>0</v>
      </c>
      <c r="K18">
        <f>IF($H18=0,0,IF(VLOOKUP($G18,B14:E23,2,0)&lt;VLOOKUP($G18,B14:E23,3,0),1,0))</f>
        <v>1</v>
      </c>
      <c r="L18">
        <f>IF($H18=0,0,VLOOKUP($G18,B14:E23,2,0))</f>
        <v>1</v>
      </c>
      <c r="M18">
        <f>IF($H18=0,0,VLOOKUP($G18,B14:E23,3,0))</f>
        <v>2</v>
      </c>
      <c r="O18" t="str">
        <f>"[b]"&amp;B18&amp;"[/b]"&amp;" ("&amp;VLOOKUP(B18,Tabelle!$B$2:$C$11,2,FALSE)&amp;") - [b]"&amp;E18&amp;"[/b]"&amp;" ("&amp;VLOOKUP(E18,Tabelle!$B$2:$C$11,2,FALSE)&amp;")"</f>
        <v>[b]Krebsgeschwader [BBL][/b] (Suaron) - [b]Malekith's Corsairs[/b] (Stompot)</v>
      </c>
    </row>
    <row r="19" spans="1:15" x14ac:dyDescent="0.25">
      <c r="B19" t="str">
        <f>E18</f>
        <v>Malekith's Corsairs</v>
      </c>
      <c r="C19">
        <f>D18</f>
        <v>2</v>
      </c>
      <c r="D19">
        <f>C18</f>
        <v>1</v>
      </c>
      <c r="E19" t="str">
        <f>B18</f>
        <v>Krebsgeschwader [BBL]</v>
      </c>
      <c r="G19" s="6" t="s">
        <v>55</v>
      </c>
      <c r="H19">
        <f>IF(ISNA(VLOOKUP($G19,B14:E23,2,0)),0,1)</f>
        <v>1</v>
      </c>
      <c r="I19">
        <f>IF($H19=0,0,IF(VLOOKUP($G19,B14:E23,2,0)&gt;VLOOKUP($G19,B14:E23,3,0),1,0))</f>
        <v>0</v>
      </c>
      <c r="J19">
        <f>IF($H19=0,0,IF(VLOOKUP($G19,B14:E23,2,0)=VLOOKUP($G19,B14:E23,3,0),1,0))</f>
        <v>1</v>
      </c>
      <c r="K19">
        <f>IF($H19=0,0,IF(VLOOKUP($G19,B14:E23,2,0)&lt;VLOOKUP($G19,B14:E23,3,0),1,0))</f>
        <v>0</v>
      </c>
      <c r="L19">
        <f>IF($H19=0,0,VLOOKUP($G19,B14:E23,2,0))</f>
        <v>1</v>
      </c>
      <c r="M19">
        <f>IF($H19=0,0,VLOOKUP($G19,B14:E23,3,0))</f>
        <v>1</v>
      </c>
    </row>
    <row r="20" spans="1:15" x14ac:dyDescent="0.25">
      <c r="A20">
        <v>4</v>
      </c>
      <c r="B20" s="6" t="s">
        <v>55</v>
      </c>
      <c r="C20">
        <v>1</v>
      </c>
      <c r="D20">
        <v>1</v>
      </c>
      <c r="E20" s="6" t="s">
        <v>46</v>
      </c>
      <c r="G20" s="6" t="s">
        <v>38</v>
      </c>
      <c r="H20">
        <f>IF(ISNA(VLOOKUP($G20,B14:E23,2,0)),0,1)</f>
        <v>1</v>
      </c>
      <c r="I20">
        <f>IF($H20=0,0,IF(VLOOKUP($G20,B14:E23,2,0)&gt;VLOOKUP($G20,B14:E23,3,0),1,0))</f>
        <v>1</v>
      </c>
      <c r="J20">
        <f>IF($H20=0,0,IF(VLOOKUP($G20,B14:E23,2,0)=VLOOKUP($G20,B14:E23,3,0),1,0))</f>
        <v>0</v>
      </c>
      <c r="K20">
        <f>IF($H20=0,0,IF(VLOOKUP($G20,B14:E23,2,0)&lt;VLOOKUP($G20,B14:E23,3,0),1,0))</f>
        <v>0</v>
      </c>
      <c r="L20">
        <f>IF($H20=0,0,VLOOKUP($G20,B14:E23,2,0))</f>
        <v>2</v>
      </c>
      <c r="M20">
        <f>IF($H20=0,0,VLOOKUP($G20,B14:E23,3,0))</f>
        <v>1</v>
      </c>
      <c r="O20" t="str">
        <f>"[b]"&amp;B20&amp;"[/b]"&amp;" ("&amp;VLOOKUP(B20,Tabelle!$B$2:$C$11,2,FALSE)&amp;") - [b]"&amp;E20&amp;"[/b]"&amp;" ("&amp;VLOOKUP(E20,Tabelle!$B$2:$C$11,2,FALSE)&amp;")"</f>
        <v>[b]Lost&amp;Damned Resurrection[/b] (Wolf_Dislike) - [b]Famous Generals[/b] (Adrian0815)</v>
      </c>
    </row>
    <row r="21" spans="1:15" x14ac:dyDescent="0.25">
      <c r="B21" t="str">
        <f>E20</f>
        <v>Famous Generals</v>
      </c>
      <c r="C21">
        <f>D20</f>
        <v>1</v>
      </c>
      <c r="D21">
        <f>C20</f>
        <v>1</v>
      </c>
      <c r="E21" t="str">
        <f>B20</f>
        <v>Lost&amp;Damned Resurrection</v>
      </c>
      <c r="G21" s="6" t="s">
        <v>51</v>
      </c>
      <c r="H21">
        <f>IF(ISNA(VLOOKUP($G21,B14:E23,2,0)),0,1)</f>
        <v>1</v>
      </c>
      <c r="I21">
        <f>IF($H21=0,0,IF(VLOOKUP($G21,B14:E23,2,0)&gt;VLOOKUP($G21,B14:E23,3,0),1,0))</f>
        <v>1</v>
      </c>
      <c r="J21">
        <f>IF($H21=0,0,IF(VLOOKUP($G21,B14:E23,2,0)=VLOOKUP($G21,B14:E23,3,0),1,0))</f>
        <v>0</v>
      </c>
      <c r="K21">
        <f>IF($H21=0,0,IF(VLOOKUP($G21,B14:E23,2,0)&lt;VLOOKUP($G21,B14:E23,3,0),1,0))</f>
        <v>0</v>
      </c>
      <c r="L21">
        <f>IF($H21=0,0,VLOOKUP($G21,B14:E23,2,0))</f>
        <v>3</v>
      </c>
      <c r="M21">
        <f>IF($H21=0,0,VLOOKUP($G21,B14:E23,3,0))</f>
        <v>1</v>
      </c>
    </row>
    <row r="22" spans="1:15" x14ac:dyDescent="0.25">
      <c r="A22">
        <v>5</v>
      </c>
      <c r="B22" s="6" t="s">
        <v>48</v>
      </c>
      <c r="C22">
        <v>1</v>
      </c>
      <c r="D22">
        <v>2</v>
      </c>
      <c r="E22" s="6" t="s">
        <v>39</v>
      </c>
      <c r="G22" s="6" t="s">
        <v>39</v>
      </c>
      <c r="H22">
        <f>IF(ISNA(VLOOKUP($G22,B14:E23,2,0)),0,1)</f>
        <v>1</v>
      </c>
      <c r="I22">
        <f>IF($H22=0,0,IF(VLOOKUP($G22,B14:E23,2,0)&gt;VLOOKUP($G22,B14:E23,3,0),1,0))</f>
        <v>1</v>
      </c>
      <c r="J22">
        <f>IF($H22=0,0,IF(VLOOKUP($G22,B14:E23,2,0)=VLOOKUP($G22,B14:E23,3,0),1,0))</f>
        <v>0</v>
      </c>
      <c r="K22">
        <f>IF($H22=0,0,IF(VLOOKUP($G22,B14:E23,2,0)&lt;VLOOKUP($G22,B14:E23,3,0),1,0))</f>
        <v>0</v>
      </c>
      <c r="L22">
        <f>IF($H22=0,0,VLOOKUP($G22,B14:E23,2,0))</f>
        <v>2</v>
      </c>
      <c r="M22">
        <f>IF($H22=0,0,VLOOKUP($G22,B14:E23,3,0))</f>
        <v>1</v>
      </c>
      <c r="O22" t="str">
        <f>"[b]"&amp;B22&amp;"[/b]"&amp;" ("&amp;VLOOKUP(B22,Tabelle!$B$2:$C$11,2,FALSE)&amp;") - [b]"&amp;E22&amp;"[/b]"&amp;" ("&amp;VLOOKUP(E22,Tabelle!$B$2:$C$11,2,FALSE)&amp;")"</f>
        <v>[b]Was Lacostet die Welt III[/b] (TiJaNe7) - [b]The Chaotic Hipstering[/b] (FuuX)</v>
      </c>
    </row>
    <row r="23" spans="1:15" x14ac:dyDescent="0.25">
      <c r="B23" t="str">
        <f>E22</f>
        <v>The Chaotic Hipstering</v>
      </c>
      <c r="C23">
        <f>D22</f>
        <v>2</v>
      </c>
      <c r="D23">
        <f>C22</f>
        <v>1</v>
      </c>
      <c r="E23" t="str">
        <f>B22</f>
        <v>Was Lacostet die Welt III</v>
      </c>
      <c r="G23" s="6" t="s">
        <v>48</v>
      </c>
      <c r="H23">
        <f>IF(ISNA(VLOOKUP($G23,B14:E23,2,0)),0,1)</f>
        <v>1</v>
      </c>
      <c r="I23">
        <f>IF($H23=0,0,IF(VLOOKUP($G23,B14:E23,2,0)&gt;VLOOKUP($G23,B14:E23,3,0),1,0))</f>
        <v>0</v>
      </c>
      <c r="J23">
        <f>IF($H23=0,0,IF(VLOOKUP($G23,B14:E23,2,0)=VLOOKUP($G23,B14:E23,3,0),1,0))</f>
        <v>0</v>
      </c>
      <c r="K23">
        <f>IF($H23=0,0,IF(VLOOKUP($G23,B14:E23,2,0)&lt;VLOOKUP($G23,B14:E23,3,0),1,0))</f>
        <v>1</v>
      </c>
      <c r="L23">
        <f>IF($H23=0,0,VLOOKUP($G23,B14:E23,2,0))</f>
        <v>1</v>
      </c>
      <c r="M23">
        <f>IF($H23=0,0,VLOOKUP($G23,B14:E23,3,0))</f>
        <v>2</v>
      </c>
    </row>
    <row r="25" spans="1:15" x14ac:dyDescent="0.25">
      <c r="A25" t="s">
        <v>22</v>
      </c>
      <c r="B25" t="s">
        <v>14</v>
      </c>
      <c r="C25" t="s">
        <v>16</v>
      </c>
      <c r="D25" t="s">
        <v>17</v>
      </c>
      <c r="E25" t="s">
        <v>15</v>
      </c>
      <c r="G25" t="s">
        <v>23</v>
      </c>
      <c r="H25" t="s">
        <v>36</v>
      </c>
      <c r="I25" t="s">
        <v>0</v>
      </c>
      <c r="J25" t="s">
        <v>2</v>
      </c>
      <c r="K25" t="s">
        <v>1</v>
      </c>
      <c r="L25" t="s">
        <v>7</v>
      </c>
      <c r="M25" t="s">
        <v>19</v>
      </c>
    </row>
    <row r="26" spans="1:15" x14ac:dyDescent="0.25">
      <c r="A26">
        <v>1</v>
      </c>
      <c r="B26" s="6" t="s">
        <v>39</v>
      </c>
      <c r="C26">
        <v>1</v>
      </c>
      <c r="D26">
        <v>2</v>
      </c>
      <c r="E26" s="6" t="s">
        <v>51</v>
      </c>
      <c r="G26" s="6" t="s">
        <v>44</v>
      </c>
      <c r="H26">
        <f>IF(ISNA(VLOOKUP($G26,B26:E35,2,0)),0,1)</f>
        <v>1</v>
      </c>
      <c r="I26">
        <f>IF($H26=0,0,IF(VLOOKUP($G26,B26:E35,2,0)&gt;VLOOKUP($G26,B26:E35,3,0),1,0))</f>
        <v>1</v>
      </c>
      <c r="J26">
        <f>IF($H26=0,0,IF(VLOOKUP($G26,B26:E35,2,0)=VLOOKUP($G26,B26:E35,3,0),1,0))</f>
        <v>0</v>
      </c>
      <c r="K26">
        <f>IF($H26=0,0,IF(VLOOKUP($G26,B26:E35,2,0)&lt;VLOOKUP($G26,B26:E35,3,0),1,0))</f>
        <v>0</v>
      </c>
      <c r="L26">
        <f>IF($H26=0,0,VLOOKUP($G26,B26:E35,2,0))</f>
        <v>3</v>
      </c>
      <c r="M26">
        <f>IF($H26=0,0,VLOOKUP($G26,B26:E35,3,0))</f>
        <v>2</v>
      </c>
      <c r="O26" t="str">
        <f>"[b]"&amp;B26&amp;"[/b]"&amp;" ("&amp;VLOOKUP(B26,Tabelle!$B$2:$C$11,2,FALSE)&amp;") - [b]"&amp;E26&amp;"[/b]"&amp;" ("&amp;VLOOKUP(E26,Tabelle!$B$2:$C$11,2,FALSE)&amp;")"</f>
        <v>[b]The Chaotic Hipstering[/b] (FuuX) - [b]Tawarwaith Lothlorien[/b] (Leonydas)</v>
      </c>
    </row>
    <row r="27" spans="1:15" x14ac:dyDescent="0.25">
      <c r="B27" t="str">
        <f>E26</f>
        <v>Tawarwaith Lothlorien</v>
      </c>
      <c r="C27">
        <f>D26</f>
        <v>2</v>
      </c>
      <c r="D27">
        <f>C26</f>
        <v>1</v>
      </c>
      <c r="E27" t="str">
        <f>B26</f>
        <v>The Chaotic Hipstering</v>
      </c>
      <c r="G27" s="6" t="s">
        <v>53</v>
      </c>
      <c r="H27">
        <f>IF(ISNA(VLOOKUP($G27,$B26:E35,2,0)),0,1)</f>
        <v>1</v>
      </c>
      <c r="I27">
        <f>IF($H27=0,0,IF(VLOOKUP($G27,B26:E35,2,0)&gt;VLOOKUP($G27,B26:E35,3,0),1,0))</f>
        <v>1</v>
      </c>
      <c r="J27">
        <f>IF($H27=0,0,IF(VLOOKUP($G27,B26:E35,2,0)=VLOOKUP($G27,B26:E35,3,0),1,0))</f>
        <v>0</v>
      </c>
      <c r="K27">
        <f>IF($H27=0,0,IF(VLOOKUP($G27,B26:E35,2,0)&lt;VLOOKUP($G27,B26:E35,3,0),1,0))</f>
        <v>0</v>
      </c>
      <c r="L27">
        <f>IF($H27=0,0,VLOOKUP($G27,B26:E35,2,0))</f>
        <v>2</v>
      </c>
      <c r="M27">
        <f>IF($H27=0,0,VLOOKUP($G27,B26:E35,3,0))</f>
        <v>1</v>
      </c>
    </row>
    <row r="28" spans="1:15" x14ac:dyDescent="0.25">
      <c r="A28">
        <v>2</v>
      </c>
      <c r="B28" s="6" t="s">
        <v>48</v>
      </c>
      <c r="C28">
        <v>1</v>
      </c>
      <c r="D28">
        <v>2</v>
      </c>
      <c r="E28" s="6" t="s">
        <v>46</v>
      </c>
      <c r="G28" s="6" t="s">
        <v>46</v>
      </c>
      <c r="H28">
        <f>IF(ISNA(VLOOKUP($G28,B26:E35,2,0)),0,1)</f>
        <v>1</v>
      </c>
      <c r="I28">
        <f>IF($H28=0,0,IF(VLOOKUP($G28,B26:E35,2,0)&gt;VLOOKUP($G28,B26:E35,3,0),1,0))</f>
        <v>1</v>
      </c>
      <c r="J28">
        <f>IF($H28=0,0,IF(VLOOKUP($G28,B26:E35,2,0)=VLOOKUP($G28,B26:E35,3,0),1,0))</f>
        <v>0</v>
      </c>
      <c r="K28">
        <f>IF($H28=0,0,IF(VLOOKUP($G28,B26:E35,2,0)&lt;VLOOKUP($G28,B26:E35,3,0),1,0))</f>
        <v>0</v>
      </c>
      <c r="L28">
        <f>IF($H28=0,0,VLOOKUP($G28,B26:E35,2,0))</f>
        <v>2</v>
      </c>
      <c r="M28">
        <f>IF($H28=0,0,VLOOKUP($G28,B26:E35,3,0))</f>
        <v>1</v>
      </c>
      <c r="O28" t="str">
        <f>"[b]"&amp;B28&amp;"[/b]"&amp;" ("&amp;VLOOKUP(B28,Tabelle!$B$2:$C$11,2,FALSE)&amp;") - [b]"&amp;E28&amp;"[/b]"&amp;" ("&amp;VLOOKUP(E28,Tabelle!$B$2:$C$11,2,FALSE)&amp;")"</f>
        <v>[b]Was Lacostet die Welt III[/b] (TiJaNe7) - [b]Famous Generals[/b] (Adrian0815)</v>
      </c>
    </row>
    <row r="29" spans="1:15" x14ac:dyDescent="0.25">
      <c r="B29" t="str">
        <f>E28</f>
        <v>Famous Generals</v>
      </c>
      <c r="C29">
        <f>D28</f>
        <v>2</v>
      </c>
      <c r="D29">
        <f>C28</f>
        <v>1</v>
      </c>
      <c r="E29" t="str">
        <f>B28</f>
        <v>Was Lacostet die Welt III</v>
      </c>
      <c r="G29" s="6" t="s">
        <v>49</v>
      </c>
      <c r="H29">
        <f>IF(ISNA(VLOOKUP($G29,B26:E35,2,0)),0,1)</f>
        <v>1</v>
      </c>
      <c r="I29">
        <f>IF($H29=0,0,IF(VLOOKUP($G29,B26:E35,2,0)&gt;VLOOKUP($G29,B26:E35,3,0),1,0))</f>
        <v>0</v>
      </c>
      <c r="J29">
        <f>IF($H29=0,0,IF(VLOOKUP($G29,B26:E35,2,0)=VLOOKUP($G29,B26:E35,3,0),1,0))</f>
        <v>0</v>
      </c>
      <c r="K29">
        <f>IF($H29=0,0,IF(VLOOKUP($G29,B26:E35,2,0)&lt;VLOOKUP($G29,B26:E35,3,0),1,0))</f>
        <v>1</v>
      </c>
      <c r="L29">
        <f>IF($H29=0,0,VLOOKUP($G29,B26:E35,2,0))</f>
        <v>2</v>
      </c>
      <c r="M29">
        <f>IF($H29=0,0,VLOOKUP($G29,B26:E35,3,0))</f>
        <v>3</v>
      </c>
    </row>
    <row r="30" spans="1:15" x14ac:dyDescent="0.25">
      <c r="A30">
        <v>3</v>
      </c>
      <c r="B30" s="6" t="s">
        <v>55</v>
      </c>
      <c r="C30">
        <v>2</v>
      </c>
      <c r="D30">
        <v>2</v>
      </c>
      <c r="E30" s="6" t="s">
        <v>38</v>
      </c>
      <c r="G30" s="6" t="s">
        <v>37</v>
      </c>
      <c r="H30">
        <f>IF(ISNA(VLOOKUP($G30,B26:E35,2,0)),0,1)</f>
        <v>1</v>
      </c>
      <c r="I30">
        <f>IF($H30=0,0,IF(VLOOKUP($G30,B26:E35,2,0)&gt;VLOOKUP($G30,B26:E35,3,0),1,0))</f>
        <v>0</v>
      </c>
      <c r="J30">
        <f>IF($H30=0,0,IF(VLOOKUP($G30,B26:E35,2,0)=VLOOKUP($G30,B26:E35,3,0),1,0))</f>
        <v>0</v>
      </c>
      <c r="K30">
        <f>IF($H30=0,0,IF(VLOOKUP($G30,B26:E35,2,0)&lt;VLOOKUP($G30,B26:E35,3,0),1,0))</f>
        <v>1</v>
      </c>
      <c r="L30">
        <f>IF($H30=0,0,VLOOKUP($G30,B26:E35,2,0))</f>
        <v>1</v>
      </c>
      <c r="M30">
        <f>IF($H30=0,0,VLOOKUP($G30,B26:E35,3,0))</f>
        <v>2</v>
      </c>
      <c r="O30" t="str">
        <f>"[b]"&amp;B30&amp;"[/b]"&amp;" ("&amp;VLOOKUP(B30,Tabelle!$B$2:$C$11,2,FALSE)&amp;") - [b]"&amp;E30&amp;"[/b]"&amp;" ("&amp;VLOOKUP(E30,Tabelle!$B$2:$C$11,2,FALSE)&amp;")"</f>
        <v>[b]Lost&amp;Damned Resurrection[/b] (Wolf_Dislike) - [b]Malekith's Corsairs[/b] (Stompot)</v>
      </c>
    </row>
    <row r="31" spans="1:15" x14ac:dyDescent="0.25">
      <c r="B31" t="str">
        <f>E30</f>
        <v>Malekith's Corsairs</v>
      </c>
      <c r="C31">
        <f>D30</f>
        <v>2</v>
      </c>
      <c r="D31">
        <f>C30</f>
        <v>2</v>
      </c>
      <c r="E31" t="str">
        <f>B30</f>
        <v>Lost&amp;Damned Resurrection</v>
      </c>
      <c r="G31" s="6" t="s">
        <v>55</v>
      </c>
      <c r="H31">
        <f>IF(ISNA(VLOOKUP($G31,B26:E35,2,0)),0,1)</f>
        <v>1</v>
      </c>
      <c r="I31">
        <f>IF($H31=0,0,IF(VLOOKUP($G31,B26:E35,2,0)&gt;VLOOKUP($G31,B26:E35,3,0),1,0))</f>
        <v>0</v>
      </c>
      <c r="J31">
        <f>IF($H31=0,0,IF(VLOOKUP($G31,B26:E35,2,0)=VLOOKUP($G31,B26:E35,3,0),1,0))</f>
        <v>1</v>
      </c>
      <c r="K31">
        <f>IF($H31=0,0,IF(VLOOKUP($G31,B26:E35,2,0)&lt;VLOOKUP($G31,B26:E35,3,0),1,0))</f>
        <v>0</v>
      </c>
      <c r="L31">
        <f>IF($H31=0,0,VLOOKUP($G31,B26:E35,2,0))</f>
        <v>2</v>
      </c>
      <c r="M31">
        <f>IF($H31=0,0,VLOOKUP($G31,B26:E35,3,0))</f>
        <v>2</v>
      </c>
    </row>
    <row r="32" spans="1:15" x14ac:dyDescent="0.25">
      <c r="A32">
        <v>4</v>
      </c>
      <c r="B32" s="6" t="s">
        <v>37</v>
      </c>
      <c r="C32">
        <v>1</v>
      </c>
      <c r="D32">
        <v>2</v>
      </c>
      <c r="E32" s="6" t="s">
        <v>53</v>
      </c>
      <c r="G32" s="6" t="s">
        <v>38</v>
      </c>
      <c r="H32">
        <f>IF(ISNA(VLOOKUP($G32,B26:E35,2,0)),0,1)</f>
        <v>1</v>
      </c>
      <c r="I32">
        <f>IF($H32=0,0,IF(VLOOKUP($G32,B26:E35,2,0)&gt;VLOOKUP($G32,B26:E35,3,0),1,0))</f>
        <v>0</v>
      </c>
      <c r="J32">
        <f>IF($H32=0,0,IF(VLOOKUP($G32,B26:E35,2,0)=VLOOKUP($G32,B26:E35,3,0),1,0))</f>
        <v>1</v>
      </c>
      <c r="K32">
        <f>IF($H32=0,0,IF(VLOOKUP($G32,B26:E35,2,0)&lt;VLOOKUP($G32,B26:E35,3,0),1,0))</f>
        <v>0</v>
      </c>
      <c r="L32">
        <f>IF($H32=0,0,VLOOKUP($G32,B26:E35,2,0))</f>
        <v>2</v>
      </c>
      <c r="M32">
        <f>IF($H32=0,0,VLOOKUP($G32,B26:E35,3,0))</f>
        <v>2</v>
      </c>
      <c r="O32" t="str">
        <f>"[b]"&amp;B32&amp;"[/b]"&amp;" ("&amp;VLOOKUP(B32,Tabelle!$B$2:$C$11,2,FALSE)&amp;") - [b]"&amp;E32&amp;"[/b]"&amp;" ("&amp;VLOOKUP(E32,Tabelle!$B$2:$C$11,2,FALSE)&amp;")"</f>
        <v>[b]Krebsgeschwader [BBL][/b] (Suaron) - [b]Borgia's Bullen[/b] (Masurk)</v>
      </c>
    </row>
    <row r="33" spans="1:15" x14ac:dyDescent="0.25">
      <c r="B33" t="str">
        <f>E32</f>
        <v>Borgia's Bullen</v>
      </c>
      <c r="C33">
        <f>D32</f>
        <v>2</v>
      </c>
      <c r="D33">
        <f>C32</f>
        <v>1</v>
      </c>
      <c r="E33" t="str">
        <f>B32</f>
        <v>Krebsgeschwader [BBL]</v>
      </c>
      <c r="G33" s="6" t="s">
        <v>51</v>
      </c>
      <c r="H33">
        <f>IF(ISNA(VLOOKUP($G33,B26:E35,2,0)),0,1)</f>
        <v>1</v>
      </c>
      <c r="I33">
        <f>IF($H33=0,0,IF(VLOOKUP($G33,B26:E35,2,0)&gt;VLOOKUP($G33,B26:E35,3,0),1,0))</f>
        <v>1</v>
      </c>
      <c r="J33">
        <f>IF($H33=0,0,IF(VLOOKUP($G33,B26:E35,2,0)=VLOOKUP($G33,B26:E35,3,0),1,0))</f>
        <v>0</v>
      </c>
      <c r="K33">
        <f>IF($H33=0,0,IF(VLOOKUP($G33,B26:E35,2,0)&lt;VLOOKUP($G33,B26:E35,3,0),1,0))</f>
        <v>0</v>
      </c>
      <c r="L33">
        <f>IF($H33=0,0,VLOOKUP($G33,B26:E35,2,0))</f>
        <v>2</v>
      </c>
      <c r="M33">
        <f>IF($H33=0,0,VLOOKUP($G33,B26:E35,3,0))</f>
        <v>1</v>
      </c>
    </row>
    <row r="34" spans="1:15" x14ac:dyDescent="0.25">
      <c r="A34">
        <v>5</v>
      </c>
      <c r="B34" s="6" t="s">
        <v>44</v>
      </c>
      <c r="C34">
        <v>3</v>
      </c>
      <c r="D34">
        <v>2</v>
      </c>
      <c r="E34" s="6" t="s">
        <v>49</v>
      </c>
      <c r="G34" s="6" t="s">
        <v>39</v>
      </c>
      <c r="H34">
        <f>IF(ISNA(VLOOKUP($G34,B26:E35,2,0)),0,1)</f>
        <v>1</v>
      </c>
      <c r="I34">
        <f>IF($H34=0,0,IF(VLOOKUP($G34,B26:E35,2,0)&gt;VLOOKUP($G34,B26:E35,3,0),1,0))</f>
        <v>0</v>
      </c>
      <c r="J34">
        <f>IF($H34=0,0,IF(VLOOKUP($G34,B26:E35,2,0)=VLOOKUP($G34,B26:E35,3,0),1,0))</f>
        <v>0</v>
      </c>
      <c r="K34">
        <f>IF($H34=0,0,IF(VLOOKUP($G34,B26:E35,2,0)&lt;VLOOKUP($G34,B26:E35,3,0),1,0))</f>
        <v>1</v>
      </c>
      <c r="L34">
        <f>IF($H34=0,0,VLOOKUP($G34,B26:E35,2,0))</f>
        <v>1</v>
      </c>
      <c r="M34">
        <f>IF($H34=0,0,VLOOKUP($G34,B26:E35,3,0))</f>
        <v>2</v>
      </c>
      <c r="O34" t="str">
        <f>"[b]"&amp;B34&amp;"[/b]"&amp;" ("&amp;VLOOKUP(B34,Tabelle!$B$2:$C$11,2,FALSE)&amp;") - [b]"&amp;E34&amp;"[/b]"&amp;" ("&amp;VLOOKUP(E34,Tabelle!$B$2:$C$11,2,FALSE)&amp;")"</f>
        <v>[b]BluMen-Group[/b] (Sandmännchen) - [b]Golden Lizards Graz[/b] (Murgor17)</v>
      </c>
    </row>
    <row r="35" spans="1:15" x14ac:dyDescent="0.25">
      <c r="B35" t="str">
        <f>E34</f>
        <v>Golden Lizards Graz</v>
      </c>
      <c r="C35">
        <f>D34</f>
        <v>2</v>
      </c>
      <c r="D35">
        <f>C34</f>
        <v>3</v>
      </c>
      <c r="E35" t="str">
        <f>B34</f>
        <v>BluMen-Group</v>
      </c>
      <c r="G35" s="6" t="s">
        <v>48</v>
      </c>
      <c r="H35">
        <f>IF(ISNA(VLOOKUP($G35,B26:E35,2,0)),0,1)</f>
        <v>1</v>
      </c>
      <c r="I35">
        <f>IF($H35=0,0,IF(VLOOKUP($G35,B26:E35,2,0)&gt;VLOOKUP($G35,B26:E35,3,0),1,0))</f>
        <v>0</v>
      </c>
      <c r="J35">
        <f>IF($H35=0,0,IF(VLOOKUP($G35,B26:E35,2,0)=VLOOKUP($G35,B26:E35,3,0),1,0))</f>
        <v>0</v>
      </c>
      <c r="K35">
        <f>IF($H35=0,0,IF(VLOOKUP($G35,B26:E35,2,0)&lt;VLOOKUP($G35,B26:E35,3,0),1,0))</f>
        <v>1</v>
      </c>
      <c r="L35">
        <f>IF($H35=0,0,VLOOKUP($G35,B26:E35,2,0))</f>
        <v>1</v>
      </c>
      <c r="M35">
        <f>IF($H35=0,0,VLOOKUP($G35,B26:E35,3,0))</f>
        <v>2</v>
      </c>
    </row>
    <row r="37" spans="1:15" x14ac:dyDescent="0.25">
      <c r="A37" t="s">
        <v>24</v>
      </c>
      <c r="B37" t="s">
        <v>14</v>
      </c>
      <c r="C37" t="s">
        <v>16</v>
      </c>
      <c r="D37" t="s">
        <v>17</v>
      </c>
      <c r="E37" t="s">
        <v>15</v>
      </c>
      <c r="G37" t="s">
        <v>25</v>
      </c>
      <c r="I37" t="s">
        <v>0</v>
      </c>
      <c r="J37" t="s">
        <v>2</v>
      </c>
      <c r="K37" t="s">
        <v>1</v>
      </c>
      <c r="L37" t="s">
        <v>7</v>
      </c>
      <c r="M37" t="s">
        <v>19</v>
      </c>
    </row>
    <row r="38" spans="1:15" x14ac:dyDescent="0.25">
      <c r="A38">
        <v>1</v>
      </c>
      <c r="B38" s="6" t="s">
        <v>51</v>
      </c>
      <c r="C38">
        <v>2</v>
      </c>
      <c r="D38">
        <v>2</v>
      </c>
      <c r="E38" s="6" t="s">
        <v>48</v>
      </c>
      <c r="G38" s="6" t="s">
        <v>44</v>
      </c>
      <c r="H38">
        <f>IF(ISNA(VLOOKUP($G38,B38:E47,2,0)),0,1)</f>
        <v>1</v>
      </c>
      <c r="I38">
        <f>IF($H38=0,0,IF(VLOOKUP($G38,B38:E47,2,0)&gt;VLOOKUP($G38,B38:E47,3,0),1,0))</f>
        <v>1</v>
      </c>
      <c r="J38">
        <f>IF($H38=0,0,IF(VLOOKUP($G38,B38:E47,2,0)=VLOOKUP($G38,B38:E47,3,0),1,0))</f>
        <v>0</v>
      </c>
      <c r="K38">
        <f>IF($H38=0,0,IF(VLOOKUP($G38,B38:E47,2,0)&lt;VLOOKUP($G38,B38:E47,3,0),1,0))</f>
        <v>0</v>
      </c>
      <c r="L38">
        <f>IF($H38=0,0,VLOOKUP($G38,B38:E47,2,0))</f>
        <v>3</v>
      </c>
      <c r="M38">
        <f>IF($H38=0,0,VLOOKUP($G38,B38:E47,3,0))</f>
        <v>0</v>
      </c>
      <c r="O38" t="str">
        <f>"[b]"&amp;B38&amp;"[/b]"&amp;" ("&amp;VLOOKUP(B38,Tabelle!$B$2:$C$11,2,FALSE)&amp;") - [b]"&amp;E38&amp;"[/b]"&amp;" ("&amp;VLOOKUP(E38,Tabelle!$B$2:$C$11,2,FALSE)&amp;")"</f>
        <v>[b]Tawarwaith Lothlorien[/b] (Leonydas) - [b]Was Lacostet die Welt III[/b] (TiJaNe7)</v>
      </c>
    </row>
    <row r="39" spans="1:15" x14ac:dyDescent="0.25">
      <c r="B39" t="str">
        <f>E38</f>
        <v>Was Lacostet die Welt III</v>
      </c>
      <c r="C39">
        <f>D38</f>
        <v>2</v>
      </c>
      <c r="D39">
        <f>C38</f>
        <v>2</v>
      </c>
      <c r="E39" t="str">
        <f>B38</f>
        <v>Tawarwaith Lothlorien</v>
      </c>
      <c r="G39" s="6" t="s">
        <v>53</v>
      </c>
      <c r="H39">
        <f>IF(ISNA(VLOOKUP($G39,$B38:E47,2,0)),0,1)</f>
        <v>1</v>
      </c>
      <c r="I39">
        <f>IF($H39=0,0,IF(VLOOKUP($G39,B38:E47,2,0)&gt;VLOOKUP($G39,B38:E47,3,0),1,0))</f>
        <v>0</v>
      </c>
      <c r="J39">
        <f>IF($H39=0,0,IF(VLOOKUP($G39,B38:E47,2,0)=VLOOKUP($G39,B38:E47,3,0),1,0))</f>
        <v>1</v>
      </c>
      <c r="K39">
        <f>IF($H39=0,0,IF(VLOOKUP($G39,B38:E47,2,0)&lt;VLOOKUP($G39,B38:E47,3,0),1,0))</f>
        <v>0</v>
      </c>
      <c r="L39">
        <f>IF($H39=0,0,VLOOKUP($G39,B38:E47,2,0))</f>
        <v>1</v>
      </c>
      <c r="M39">
        <f>IF($H39=0,0,VLOOKUP($G39,B38:E47,3,0))</f>
        <v>1</v>
      </c>
    </row>
    <row r="40" spans="1:15" x14ac:dyDescent="0.25">
      <c r="A40">
        <v>2</v>
      </c>
      <c r="B40" s="6" t="s">
        <v>39</v>
      </c>
      <c r="C40">
        <v>1</v>
      </c>
      <c r="D40">
        <v>2</v>
      </c>
      <c r="E40" s="6" t="s">
        <v>55</v>
      </c>
      <c r="G40" s="6" t="s">
        <v>46</v>
      </c>
      <c r="H40">
        <f>IF(ISNA(VLOOKUP($G40,B38:E47,2,0)),0,1)</f>
        <v>1</v>
      </c>
      <c r="I40">
        <f>IF($H40=0,0,IF(VLOOKUP($G40,B38:E47,2,0)&gt;VLOOKUP($G40,B38:E47,3,0),1,0))</f>
        <v>0</v>
      </c>
      <c r="J40">
        <f>IF($H40=0,0,IF(VLOOKUP($G40,B38:E47,2,0)=VLOOKUP($G40,B38:E47,3,0),1,0))</f>
        <v>0</v>
      </c>
      <c r="K40">
        <f>IF($H40=0,0,IF(VLOOKUP($G40,B38:E47,2,0)&lt;VLOOKUP($G40,B38:E47,3,0),1,0))</f>
        <v>1</v>
      </c>
      <c r="L40">
        <f>IF($H40=0,0,VLOOKUP($G40,B38:E47,2,0))</f>
        <v>0</v>
      </c>
      <c r="M40">
        <f>IF($H40=0,0,VLOOKUP($G40,B38:E47,3,0))</f>
        <v>2</v>
      </c>
      <c r="O40" t="str">
        <f>"[b]"&amp;B40&amp;"[/b]"&amp;" ("&amp;VLOOKUP(B40,Tabelle!$B$2:$C$11,2,FALSE)&amp;") - [b]"&amp;E40&amp;"[/b]"&amp;" ("&amp;VLOOKUP(E40,Tabelle!$B$2:$C$11,2,FALSE)&amp;")"</f>
        <v>[b]The Chaotic Hipstering[/b] (FuuX) - [b]Lost&amp;Damned Resurrection[/b] (Wolf_Dislike)</v>
      </c>
    </row>
    <row r="41" spans="1:15" x14ac:dyDescent="0.25">
      <c r="B41" t="str">
        <f>E40</f>
        <v>Lost&amp;Damned Resurrection</v>
      </c>
      <c r="C41">
        <f>D40</f>
        <v>2</v>
      </c>
      <c r="D41">
        <f>C40</f>
        <v>1</v>
      </c>
      <c r="E41" t="str">
        <f>B40</f>
        <v>The Chaotic Hipstering</v>
      </c>
      <c r="G41" s="6" t="s">
        <v>49</v>
      </c>
      <c r="H41">
        <f>IF(ISNA(VLOOKUP($G41,B38:E47,2,0)),0,1)</f>
        <v>1</v>
      </c>
      <c r="I41">
        <f>IF($H41=0,0,IF(VLOOKUP($G41,B38:E47,2,0)&gt;VLOOKUP($G41,B38:E47,3,0),1,0))</f>
        <v>0</v>
      </c>
      <c r="J41">
        <f>IF($H41=0,0,IF(VLOOKUP($G41,B38:E47,2,0)=VLOOKUP($G41,B38:E47,3,0),1,0))</f>
        <v>1</v>
      </c>
      <c r="K41">
        <f>IF($H41=0,0,IF(VLOOKUP($G41,B38:E47,2,0)&lt;VLOOKUP($G41,B38:E47,3,0),1,0))</f>
        <v>0</v>
      </c>
      <c r="L41">
        <f>IF($H41=0,0,VLOOKUP($G41,B38:E47,2,0))</f>
        <v>1</v>
      </c>
      <c r="M41">
        <f>IF($H41=0,0,VLOOKUP($G41,B38:E47,3,0))</f>
        <v>1</v>
      </c>
    </row>
    <row r="42" spans="1:15" x14ac:dyDescent="0.25">
      <c r="A42">
        <v>3</v>
      </c>
      <c r="B42" s="6" t="s">
        <v>46</v>
      </c>
      <c r="C42">
        <v>0</v>
      </c>
      <c r="D42">
        <v>2</v>
      </c>
      <c r="E42" s="6" t="s">
        <v>37</v>
      </c>
      <c r="G42" s="6" t="s">
        <v>37</v>
      </c>
      <c r="H42">
        <f>IF(ISNA(VLOOKUP($G42,B38:E47,2,0)),0,1)</f>
        <v>1</v>
      </c>
      <c r="I42">
        <f>IF($H42=0,0,IF(VLOOKUP($G42,B38:E47,2,0)&gt;VLOOKUP($G42,B38:E47,3,0),1,0))</f>
        <v>1</v>
      </c>
      <c r="J42">
        <f>IF($H42=0,0,IF(VLOOKUP($G42,B38:E47,2,0)=VLOOKUP($G42,B38:E47,3,0),1,0))</f>
        <v>0</v>
      </c>
      <c r="K42">
        <f>IF($H42=0,0,IF(VLOOKUP($G42,B38:E47,2,0)&lt;VLOOKUP($G42,B38:E47,3,0),1,0))</f>
        <v>0</v>
      </c>
      <c r="L42">
        <f>IF($H42=0,0,VLOOKUP($G42,B38:E47,2,0))</f>
        <v>2</v>
      </c>
      <c r="M42">
        <f>IF($H42=0,0,VLOOKUP($G42,B38:E47,3,0))</f>
        <v>0</v>
      </c>
      <c r="O42" t="str">
        <f>"[b]"&amp;B42&amp;"[/b]"&amp;" ("&amp;VLOOKUP(B42,Tabelle!$B$2:$C$11,2,FALSE)&amp;") - [b]"&amp;E42&amp;"[/b]"&amp;" ("&amp;VLOOKUP(E42,Tabelle!$B$2:$C$11,2,FALSE)&amp;")"</f>
        <v>[b]Famous Generals[/b] (Adrian0815) - [b]Krebsgeschwader [BBL][/b] (Suaron)</v>
      </c>
    </row>
    <row r="43" spans="1:15" x14ac:dyDescent="0.25">
      <c r="B43" t="str">
        <f>E42</f>
        <v>Krebsgeschwader [BBL]</v>
      </c>
      <c r="C43">
        <f>D42</f>
        <v>2</v>
      </c>
      <c r="D43">
        <f>C42</f>
        <v>0</v>
      </c>
      <c r="E43" t="str">
        <f>B42</f>
        <v>Famous Generals</v>
      </c>
      <c r="G43" s="6" t="s">
        <v>55</v>
      </c>
      <c r="H43">
        <f>IF(ISNA(VLOOKUP($G43,B38:E47,2,0)),0,1)</f>
        <v>1</v>
      </c>
      <c r="I43">
        <f>IF($H43=0,0,IF(VLOOKUP($G43,B38:E47,2,0)&gt;VLOOKUP($G43,B38:E47,3,0),1,0))</f>
        <v>1</v>
      </c>
      <c r="J43">
        <f>IF($H43=0,0,IF(VLOOKUP($G43,B38:E47,2,0)=VLOOKUP($G43,B38:E47,3,0),1,0))</f>
        <v>0</v>
      </c>
      <c r="K43">
        <f>IF($H43=0,0,IF(VLOOKUP($G43,B38:E47,2,0)&lt;VLOOKUP($G43,B38:E47,3,0),1,0))</f>
        <v>0</v>
      </c>
      <c r="L43">
        <f>IF($H43=0,0,VLOOKUP($G43,B38:E47,2,0))</f>
        <v>2</v>
      </c>
      <c r="M43">
        <f>IF($H43=0,0,VLOOKUP($G43,B38:E47,3,0))</f>
        <v>1</v>
      </c>
    </row>
    <row r="44" spans="1:15" x14ac:dyDescent="0.25">
      <c r="A44">
        <v>4</v>
      </c>
      <c r="B44" s="6" t="s">
        <v>38</v>
      </c>
      <c r="C44">
        <v>0</v>
      </c>
      <c r="D44">
        <v>3</v>
      </c>
      <c r="E44" s="6" t="s">
        <v>44</v>
      </c>
      <c r="G44" s="6" t="s">
        <v>38</v>
      </c>
      <c r="H44">
        <f>IF(ISNA(VLOOKUP($G44,B38:E47,2,0)),0,1)</f>
        <v>1</v>
      </c>
      <c r="I44">
        <f>IF($H44=0,0,IF(VLOOKUP($G44,B38:E47,2,0)&gt;VLOOKUP($G44,B38:E47,3,0),1,0))</f>
        <v>0</v>
      </c>
      <c r="J44">
        <f>IF($H44=0,0,IF(VLOOKUP($G44,B38:E47,2,0)=VLOOKUP($G44,B38:E47,3,0),1,0))</f>
        <v>0</v>
      </c>
      <c r="K44">
        <f>IF($H44=0,0,IF(VLOOKUP($G44,B38:E47,2,0)&lt;VLOOKUP($G44,B38:E47,3,0),1,0))</f>
        <v>1</v>
      </c>
      <c r="L44">
        <f>IF($H44=0,0,VLOOKUP($G44,B38:E47,2,0))</f>
        <v>0</v>
      </c>
      <c r="M44">
        <f>IF($H44=0,0,VLOOKUP($G44,B38:E47,3,0))</f>
        <v>3</v>
      </c>
      <c r="O44" t="str">
        <f>"[b]"&amp;B44&amp;"[/b]"&amp;" ("&amp;VLOOKUP(B44,Tabelle!$B$2:$C$11,2,FALSE)&amp;") - [b]"&amp;E44&amp;"[/b]"&amp;" ("&amp;VLOOKUP(E44,Tabelle!$B$2:$C$11,2,FALSE)&amp;")"</f>
        <v>[b]Malekith's Corsairs[/b] (Stompot) - [b]BluMen-Group[/b] (Sandmännchen)</v>
      </c>
    </row>
    <row r="45" spans="1:15" x14ac:dyDescent="0.25">
      <c r="B45" t="str">
        <f>E44</f>
        <v>BluMen-Group</v>
      </c>
      <c r="C45">
        <f>D44</f>
        <v>3</v>
      </c>
      <c r="D45">
        <f>C44</f>
        <v>0</v>
      </c>
      <c r="E45" t="str">
        <f>B44</f>
        <v>Malekith's Corsairs</v>
      </c>
      <c r="G45" s="6" t="s">
        <v>51</v>
      </c>
      <c r="H45">
        <f>IF(ISNA(VLOOKUP($G45,B38:E47,2,0)),0,1)</f>
        <v>1</v>
      </c>
      <c r="I45">
        <f>IF($H45=0,0,IF(VLOOKUP($G45,B38:E47,2,0)&gt;VLOOKUP($G45,B38:E47,3,0),1,0))</f>
        <v>0</v>
      </c>
      <c r="J45">
        <f>IF($H45=0,0,IF(VLOOKUP($G45,B38:E47,2,0)=VLOOKUP($G45,B38:E47,3,0),1,0))</f>
        <v>1</v>
      </c>
      <c r="K45">
        <f>IF($H45=0,0,IF(VLOOKUP($G45,B38:E47,2,0)&lt;VLOOKUP($G45,B38:E47,3,0),1,0))</f>
        <v>0</v>
      </c>
      <c r="L45">
        <f>IF($H45=0,0,VLOOKUP($G45,B38:E47,2,0))</f>
        <v>2</v>
      </c>
      <c r="M45">
        <f>IF($H45=0,0,VLOOKUP($G45,B38:E47,3,0))</f>
        <v>2</v>
      </c>
    </row>
    <row r="46" spans="1:15" x14ac:dyDescent="0.25">
      <c r="A46">
        <v>5</v>
      </c>
      <c r="B46" s="6" t="s">
        <v>53</v>
      </c>
      <c r="C46">
        <v>1</v>
      </c>
      <c r="D46">
        <v>1</v>
      </c>
      <c r="E46" s="6" t="s">
        <v>49</v>
      </c>
      <c r="G46" s="6" t="s">
        <v>39</v>
      </c>
      <c r="H46">
        <f>IF(ISNA(VLOOKUP($G46,B38:E47,2,0)),0,1)</f>
        <v>1</v>
      </c>
      <c r="I46">
        <f>IF($H46=0,0,IF(VLOOKUP($G46,B38:E47,2,0)&gt;VLOOKUP($G46,B38:E47,3,0),1,0))</f>
        <v>0</v>
      </c>
      <c r="J46">
        <f>IF($H46=0,0,IF(VLOOKUP($G46,B38:E47,2,0)=VLOOKUP($G46,B38:E47,3,0),1,0))</f>
        <v>0</v>
      </c>
      <c r="K46">
        <f>IF($H46=0,0,IF(VLOOKUP($G46,B38:E47,2,0)&lt;VLOOKUP($G46,B38:E47,3,0),1,0))</f>
        <v>1</v>
      </c>
      <c r="L46">
        <f>IF($H46=0,0,VLOOKUP($G46,B38:E47,2,0))</f>
        <v>1</v>
      </c>
      <c r="M46">
        <f>IF($H46=0,0,VLOOKUP($G46,B38:E47,3,0))</f>
        <v>2</v>
      </c>
      <c r="O46" t="str">
        <f>"[b]"&amp;B46&amp;"[/b]"&amp;" ("&amp;VLOOKUP(B46,Tabelle!$B$2:$C$11,2,FALSE)&amp;") - [b]"&amp;E46&amp;"[/b]"&amp;" ("&amp;VLOOKUP(E46,Tabelle!$B$2:$C$11,2,FALSE)&amp;")"</f>
        <v>[b]Borgia's Bullen[/b] (Masurk) - [b]Golden Lizards Graz[/b] (Murgor17)</v>
      </c>
    </row>
    <row r="47" spans="1:15" x14ac:dyDescent="0.25">
      <c r="B47" t="str">
        <f>E46</f>
        <v>Golden Lizards Graz</v>
      </c>
      <c r="C47">
        <f>D46</f>
        <v>1</v>
      </c>
      <c r="D47">
        <f>C46</f>
        <v>1</v>
      </c>
      <c r="E47" t="str">
        <f>B46</f>
        <v>Borgia's Bullen</v>
      </c>
      <c r="G47" s="6" t="s">
        <v>48</v>
      </c>
      <c r="H47">
        <f>IF(ISNA(VLOOKUP($G47,B38:E47,2,0)),0,1)</f>
        <v>1</v>
      </c>
      <c r="I47">
        <f>IF($H47=0,0,IF(VLOOKUP($G47,B38:E47,2,0)&gt;VLOOKUP($G47,B38:E47,3,0),1,0))</f>
        <v>0</v>
      </c>
      <c r="J47">
        <f>IF($H47=0,0,IF(VLOOKUP($G47,B38:E47,2,0)=VLOOKUP($G47,B38:E47,3,0),1,0))</f>
        <v>1</v>
      </c>
      <c r="K47">
        <f>IF($H47=0,0,IF(VLOOKUP($G47,B38:E47,2,0)&lt;VLOOKUP($G47,B38:E47,3,0),1,0))</f>
        <v>0</v>
      </c>
      <c r="L47">
        <f>IF($H47=0,0,VLOOKUP($G47,B38:E47,2,0))</f>
        <v>2</v>
      </c>
      <c r="M47">
        <f>IF($H47=0,0,VLOOKUP($G47,B38:E47,3,0))</f>
        <v>2</v>
      </c>
    </row>
    <row r="49" spans="1:15" x14ac:dyDescent="0.25">
      <c r="A49" t="s">
        <v>26</v>
      </c>
      <c r="B49" t="s">
        <v>14</v>
      </c>
      <c r="C49" t="s">
        <v>16</v>
      </c>
      <c r="D49" t="s">
        <v>17</v>
      </c>
      <c r="E49" t="s">
        <v>15</v>
      </c>
      <c r="G49" t="s">
        <v>27</v>
      </c>
      <c r="I49" t="s">
        <v>0</v>
      </c>
      <c r="J49" t="s">
        <v>2</v>
      </c>
      <c r="K49" t="s">
        <v>1</v>
      </c>
      <c r="L49" t="s">
        <v>7</v>
      </c>
      <c r="M49" t="s">
        <v>19</v>
      </c>
    </row>
    <row r="50" spans="1:15" x14ac:dyDescent="0.25">
      <c r="A50">
        <v>1</v>
      </c>
      <c r="B50" s="6" t="s">
        <v>38</v>
      </c>
      <c r="C50">
        <v>2</v>
      </c>
      <c r="D50">
        <v>2</v>
      </c>
      <c r="E50" s="6" t="s">
        <v>51</v>
      </c>
      <c r="G50" s="6" t="s">
        <v>44</v>
      </c>
      <c r="H50">
        <f>IF(ISNA(VLOOKUP($G50,B50:E59,2,0)),0,1)</f>
        <v>1</v>
      </c>
      <c r="I50">
        <f>IF($H50=0,0,IF(VLOOKUP($G50,B50:E59,2,0)&gt;VLOOKUP($G50,B50:E59,3,0),1,0))</f>
        <v>1</v>
      </c>
      <c r="J50">
        <f>IF($H50=0,0,IF(VLOOKUP($G50,B50:E59,2,0)=VLOOKUP($G50,B50:E59,3,0),1,0))</f>
        <v>0</v>
      </c>
      <c r="K50">
        <f>IF($H50=0,0,IF(VLOOKUP($G50,B50:E59,2,0)&lt;VLOOKUP($G50,B50:E59,3,0),1,0))</f>
        <v>0</v>
      </c>
      <c r="L50">
        <f>IF($H50=0,0,VLOOKUP($G50,B50:E59,2,0))</f>
        <v>4</v>
      </c>
      <c r="M50">
        <f>IF($H50=0,0,VLOOKUP($G50,B50:E59,3,0))</f>
        <v>1</v>
      </c>
      <c r="O50" t="str">
        <f>"[b]"&amp;B50&amp;"[/b]"&amp;" ("&amp;VLOOKUP(B50,Tabelle!$B$2:$C$11,2,FALSE)&amp;") - [b]"&amp;E50&amp;"[/b]"&amp;" ("&amp;VLOOKUP(E50,Tabelle!$B$2:$C$11,2,FALSE)&amp;")"</f>
        <v>[b]Malekith's Corsairs[/b] (Stompot) - [b]Tawarwaith Lothlorien[/b] (Leonydas)</v>
      </c>
    </row>
    <row r="51" spans="1:15" x14ac:dyDescent="0.25">
      <c r="B51" t="str">
        <f>E50</f>
        <v>Tawarwaith Lothlorien</v>
      </c>
      <c r="C51">
        <f>D50</f>
        <v>2</v>
      </c>
      <c r="D51">
        <f>C50</f>
        <v>2</v>
      </c>
      <c r="E51" t="str">
        <f>B50</f>
        <v>Malekith's Corsairs</v>
      </c>
      <c r="G51" s="6" t="s">
        <v>53</v>
      </c>
      <c r="H51">
        <f>IF(ISNA(VLOOKUP($G51,$B50:E59,2,0)),0,1)</f>
        <v>1</v>
      </c>
      <c r="I51">
        <f>IF($H51=0,0,IF(VLOOKUP($G51,B50:E59,2,0)&gt;VLOOKUP($G51,B50:E59,3,0),1,0))</f>
        <v>0</v>
      </c>
      <c r="J51">
        <f>IF($H51=0,0,IF(VLOOKUP($G51,B50:E59,2,0)=VLOOKUP($G51,B50:E59,3,0),1,0))</f>
        <v>0</v>
      </c>
      <c r="K51">
        <f>IF($H51=0,0,IF(VLOOKUP($G51,B50:E59,2,0)&lt;VLOOKUP($G51,B50:E59,3,0),1,0))</f>
        <v>1</v>
      </c>
      <c r="L51">
        <f>IF($H51=0,0,VLOOKUP($G51,B50:E59,2,0))</f>
        <v>1</v>
      </c>
      <c r="M51">
        <f>IF($H51=0,0,VLOOKUP($G51,B50:E59,3,0))</f>
        <v>2</v>
      </c>
    </row>
    <row r="52" spans="1:15" x14ac:dyDescent="0.25">
      <c r="A52">
        <v>2</v>
      </c>
      <c r="B52" s="6" t="s">
        <v>46</v>
      </c>
      <c r="C52">
        <v>2</v>
      </c>
      <c r="D52">
        <v>1</v>
      </c>
      <c r="E52" s="6" t="s">
        <v>53</v>
      </c>
      <c r="G52" s="6" t="s">
        <v>46</v>
      </c>
      <c r="H52">
        <f>IF(ISNA(VLOOKUP($G52,B50:E59,2,0)),0,1)</f>
        <v>1</v>
      </c>
      <c r="I52">
        <f>IF($H52=0,0,IF(VLOOKUP($G52,B50:E59,2,0)&gt;VLOOKUP($G52,B50:E59,3,0),1,0))</f>
        <v>1</v>
      </c>
      <c r="J52">
        <f>IF($H52=0,0,IF(VLOOKUP($G52,B50:E59,2,0)=VLOOKUP($G52,B50:E59,3,0),1,0))</f>
        <v>0</v>
      </c>
      <c r="K52">
        <f>IF($H52=0,0,IF(VLOOKUP($G52,B50:E59,2,0)&lt;VLOOKUP($G52,B50:E59,3,0),1,0))</f>
        <v>0</v>
      </c>
      <c r="L52">
        <f>IF($H52=0,0,VLOOKUP($G52,B50:E59,2,0))</f>
        <v>2</v>
      </c>
      <c r="M52">
        <f>IF($H52=0,0,VLOOKUP($G52,B50:E59,3,0))</f>
        <v>1</v>
      </c>
      <c r="O52" t="str">
        <f>"[b]"&amp;B52&amp;"[/b]"&amp;" ("&amp;VLOOKUP(B52,Tabelle!$B$2:$C$11,2,FALSE)&amp;") - [b]"&amp;E52&amp;"[/b]"&amp;" ("&amp;VLOOKUP(E52,Tabelle!$B$2:$C$11,2,FALSE)&amp;")"</f>
        <v>[b]Famous Generals[/b] (Adrian0815) - [b]Borgia's Bullen[/b] (Masurk)</v>
      </c>
    </row>
    <row r="53" spans="1:15" x14ac:dyDescent="0.25">
      <c r="B53" t="str">
        <f>E52</f>
        <v>Borgia's Bullen</v>
      </c>
      <c r="C53">
        <f>D52</f>
        <v>1</v>
      </c>
      <c r="D53">
        <f>C52</f>
        <v>2</v>
      </c>
      <c r="E53" t="str">
        <f>B52</f>
        <v>Famous Generals</v>
      </c>
      <c r="G53" s="6" t="s">
        <v>49</v>
      </c>
      <c r="H53">
        <f>IF(ISNA(VLOOKUP($G53,B50:E59,2,0)),0,1)</f>
        <v>1</v>
      </c>
      <c r="I53">
        <f>IF($H53=0,0,IF(VLOOKUP($G53,B50:E59,2,0)&gt;VLOOKUP($G53,B50:E59,3,0),1,0))</f>
        <v>1</v>
      </c>
      <c r="J53">
        <f>IF($H53=0,0,IF(VLOOKUP($G53,B50:E59,2,0)=VLOOKUP($G53,B50:E59,3,0),1,0))</f>
        <v>0</v>
      </c>
      <c r="K53">
        <f>IF($H53=0,0,IF(VLOOKUP($G53,B50:E59,2,0)&lt;VLOOKUP($G53,B50:E59,3,0),1,0))</f>
        <v>0</v>
      </c>
      <c r="L53">
        <f>IF($H53=0,0,VLOOKUP($G53,B50:E59,2,0))</f>
        <v>3</v>
      </c>
      <c r="M53">
        <f>IF($H53=0,0,VLOOKUP($G53,B50:E59,3,0))</f>
        <v>0</v>
      </c>
    </row>
    <row r="54" spans="1:15" x14ac:dyDescent="0.25">
      <c r="A54">
        <v>3</v>
      </c>
      <c r="B54" s="6" t="s">
        <v>39</v>
      </c>
      <c r="C54">
        <v>0</v>
      </c>
      <c r="D54">
        <v>3</v>
      </c>
      <c r="E54" s="6" t="s">
        <v>49</v>
      </c>
      <c r="G54" s="6" t="s">
        <v>37</v>
      </c>
      <c r="H54">
        <f>IF(ISNA(VLOOKUP($G54,B50:E59,2,0)),0,1)</f>
        <v>1</v>
      </c>
      <c r="I54">
        <f>IF($H54=0,0,IF(VLOOKUP($G54,B50:E59,2,0)&gt;VLOOKUP($G54,B50:E59,3,0),1,0))</f>
        <v>0</v>
      </c>
      <c r="J54">
        <f>IF($H54=0,0,IF(VLOOKUP($G54,B50:E59,2,0)=VLOOKUP($G54,B50:E59,3,0),1,0))</f>
        <v>0</v>
      </c>
      <c r="K54">
        <f>IF($H54=0,0,IF(VLOOKUP($G54,B50:E59,2,0)&lt;VLOOKUP($G54,B50:E59,3,0),1,0))</f>
        <v>1</v>
      </c>
      <c r="L54">
        <f>IF($H54=0,0,VLOOKUP($G54,B50:E59,2,0))</f>
        <v>0</v>
      </c>
      <c r="M54">
        <f>IF($H54=0,0,VLOOKUP($G54,B50:E59,3,0))</f>
        <v>1</v>
      </c>
      <c r="O54" t="str">
        <f>"[b]"&amp;B54&amp;"[/b]"&amp;" ("&amp;VLOOKUP(B54,Tabelle!$B$2:$C$11,2,FALSE)&amp;") - [b]"&amp;E54&amp;"[/b]"&amp;" ("&amp;VLOOKUP(E54,Tabelle!$B$2:$C$11,2,FALSE)&amp;")"</f>
        <v>[b]The Chaotic Hipstering[/b] (FuuX) - [b]Golden Lizards Graz[/b] (Murgor17)</v>
      </c>
    </row>
    <row r="55" spans="1:15" x14ac:dyDescent="0.25">
      <c r="B55" t="str">
        <f>E54</f>
        <v>Golden Lizards Graz</v>
      </c>
      <c r="C55">
        <f>D54</f>
        <v>3</v>
      </c>
      <c r="D55">
        <f>C54</f>
        <v>0</v>
      </c>
      <c r="E55" t="str">
        <f>B54</f>
        <v>The Chaotic Hipstering</v>
      </c>
      <c r="G55" s="6" t="s">
        <v>55</v>
      </c>
      <c r="H55">
        <f>IF(ISNA(VLOOKUP($G55,B50:E59,2,0)),0,1)</f>
        <v>1</v>
      </c>
      <c r="I55">
        <f>IF($H55=0,0,IF(VLOOKUP($G55,B50:E59,2,0)&gt;VLOOKUP($G55,B50:E59,3,0),1,0))</f>
        <v>1</v>
      </c>
      <c r="J55">
        <f>IF($H55=0,0,IF(VLOOKUP($G55,B50:E59,2,0)=VLOOKUP($G55,B50:E59,3,0),1,0))</f>
        <v>0</v>
      </c>
      <c r="K55">
        <f>IF($H55=0,0,IF(VLOOKUP($G55,B50:E59,2,0)&lt;VLOOKUP($G55,B50:E59,3,0),1,0))</f>
        <v>0</v>
      </c>
      <c r="L55">
        <f>IF($H55=0,0,VLOOKUP($G55,B50:E59,2,0))</f>
        <v>1</v>
      </c>
      <c r="M55">
        <f>IF($H55=0,0,VLOOKUP($G55,B50:E59,3,0))</f>
        <v>0</v>
      </c>
    </row>
    <row r="56" spans="1:15" x14ac:dyDescent="0.25">
      <c r="A56">
        <v>4</v>
      </c>
      <c r="B56" s="6" t="s">
        <v>48</v>
      </c>
      <c r="C56">
        <v>1</v>
      </c>
      <c r="D56">
        <v>4</v>
      </c>
      <c r="E56" s="6" t="s">
        <v>44</v>
      </c>
      <c r="G56" s="6" t="s">
        <v>38</v>
      </c>
      <c r="H56">
        <f>IF(ISNA(VLOOKUP($G56,B50:E59,2,0)),0,1)</f>
        <v>1</v>
      </c>
      <c r="I56">
        <f>IF($H56=0,0,IF(VLOOKUP($G56,B50:E59,2,0)&gt;VLOOKUP($G56,B50:E59,3,0),1,0))</f>
        <v>0</v>
      </c>
      <c r="J56">
        <f>IF($H56=0,0,IF(VLOOKUP($G56,B50:E59,2,0)=VLOOKUP($G56,B50:E59,3,0),1,0))</f>
        <v>1</v>
      </c>
      <c r="K56">
        <f>IF($H56=0,0,IF(VLOOKUP($G56,B50:E59,2,0)&lt;VLOOKUP($G56,B50:E59,3,0),1,0))</f>
        <v>0</v>
      </c>
      <c r="L56">
        <f>IF($H56=0,0,VLOOKUP($G56,B50:E59,2,0))</f>
        <v>2</v>
      </c>
      <c r="M56">
        <f>IF($H56=0,0,VLOOKUP($G56,B50:E59,3,0))</f>
        <v>2</v>
      </c>
      <c r="O56" t="str">
        <f>"[b]"&amp;B56&amp;"[/b]"&amp;" ("&amp;VLOOKUP(B56,Tabelle!$B$2:$C$11,2,FALSE)&amp;") - [b]"&amp;E56&amp;"[/b]"&amp;" ("&amp;VLOOKUP(E56,Tabelle!$B$2:$C$11,2,FALSE)&amp;")"</f>
        <v>[b]Was Lacostet die Welt III[/b] (TiJaNe7) - [b]BluMen-Group[/b] (Sandmännchen)</v>
      </c>
    </row>
    <row r="57" spans="1:15" x14ac:dyDescent="0.25">
      <c r="B57" t="str">
        <f>E56</f>
        <v>BluMen-Group</v>
      </c>
      <c r="C57">
        <f>D56</f>
        <v>4</v>
      </c>
      <c r="D57">
        <f>C56</f>
        <v>1</v>
      </c>
      <c r="E57" t="str">
        <f>B56</f>
        <v>Was Lacostet die Welt III</v>
      </c>
      <c r="G57" s="6" t="s">
        <v>51</v>
      </c>
      <c r="H57">
        <f>IF(ISNA(VLOOKUP($G57,B50:E59,2,0)),0,1)</f>
        <v>1</v>
      </c>
      <c r="I57">
        <f>IF($H57=0,0,IF(VLOOKUP($G57,B50:E59,2,0)&gt;VLOOKUP($G57,B50:E59,3,0),1,0))</f>
        <v>0</v>
      </c>
      <c r="J57">
        <f>IF($H57=0,0,IF(VLOOKUP($G57,B50:E59,2,0)=VLOOKUP($G57,B50:E59,3,0),1,0))</f>
        <v>1</v>
      </c>
      <c r="K57">
        <f>IF($H57=0,0,IF(VLOOKUP($G57,B50:E59,2,0)&lt;VLOOKUP($G57,B50:E59,3,0),1,0))</f>
        <v>0</v>
      </c>
      <c r="L57">
        <f>IF($H57=0,0,VLOOKUP($G57,B50:E59,2,0))</f>
        <v>2</v>
      </c>
      <c r="M57">
        <f>IF($H57=0,0,VLOOKUP($G57,B50:E59,3,0))</f>
        <v>2</v>
      </c>
    </row>
    <row r="58" spans="1:15" x14ac:dyDescent="0.25">
      <c r="A58">
        <v>5</v>
      </c>
      <c r="B58" s="6" t="s">
        <v>55</v>
      </c>
      <c r="C58">
        <v>1</v>
      </c>
      <c r="D58">
        <v>0</v>
      </c>
      <c r="E58" s="6" t="s">
        <v>37</v>
      </c>
      <c r="G58" s="6" t="s">
        <v>39</v>
      </c>
      <c r="H58">
        <f>IF(ISNA(VLOOKUP($G58,B50:E59,2,0)),0,1)</f>
        <v>1</v>
      </c>
      <c r="I58">
        <f>IF($H58=0,0,IF(VLOOKUP($G58,B50:E59,2,0)&gt;VLOOKUP($G58,B50:E59,3,0),1,0))</f>
        <v>0</v>
      </c>
      <c r="J58">
        <f>IF($H58=0,0,IF(VLOOKUP($G58,B50:E59,2,0)=VLOOKUP($G58,B50:E59,3,0),1,0))</f>
        <v>0</v>
      </c>
      <c r="K58">
        <f>IF($H58=0,0,IF(VLOOKUP($G58,B50:E59,2,0)&lt;VLOOKUP($G58,B50:E59,3,0),1,0))</f>
        <v>1</v>
      </c>
      <c r="L58">
        <f>IF($H58=0,0,VLOOKUP($G58,B50:E59,2,0))</f>
        <v>0</v>
      </c>
      <c r="M58">
        <f>IF($H58=0,0,VLOOKUP($G58,B50:E59,3,0))</f>
        <v>3</v>
      </c>
      <c r="O58" t="str">
        <f>"[b]"&amp;B58&amp;"[/b]"&amp;" ("&amp;VLOOKUP(B58,Tabelle!$B$2:$C$11,2,FALSE)&amp;") - [b]"&amp;E58&amp;"[/b]"&amp;" ("&amp;VLOOKUP(E58,Tabelle!$B$2:$C$11,2,FALSE)&amp;")"</f>
        <v>[b]Lost&amp;Damned Resurrection[/b] (Wolf_Dislike) - [b]Krebsgeschwader [BBL][/b] (Suaron)</v>
      </c>
    </row>
    <row r="59" spans="1:15" x14ac:dyDescent="0.25">
      <c r="B59" t="str">
        <f>E58</f>
        <v>Krebsgeschwader [BBL]</v>
      </c>
      <c r="C59">
        <f>D58</f>
        <v>0</v>
      </c>
      <c r="D59">
        <f>C58</f>
        <v>1</v>
      </c>
      <c r="E59" t="str">
        <f>B58</f>
        <v>Lost&amp;Damned Resurrection</v>
      </c>
      <c r="G59" s="6" t="s">
        <v>48</v>
      </c>
      <c r="H59">
        <f>IF(ISNA(VLOOKUP($G59,B50:E59,2,0)),0,1)</f>
        <v>1</v>
      </c>
      <c r="I59">
        <f>IF($H59=0,0,IF(VLOOKUP($G59,B50:E59,2,0)&gt;VLOOKUP($G59,B50:E59,3,0),1,0))</f>
        <v>0</v>
      </c>
      <c r="J59">
        <f>IF($H59=0,0,IF(VLOOKUP($G59,B50:E59,2,0)=VLOOKUP($G59,B50:E59,3,0),1,0))</f>
        <v>0</v>
      </c>
      <c r="K59">
        <f>IF($H59=0,0,IF(VLOOKUP($G59,B50:E59,2,0)&lt;VLOOKUP($G59,B50:E59,3,0),1,0))</f>
        <v>1</v>
      </c>
      <c r="L59">
        <f>IF($H59=0,0,VLOOKUP($G59,B50:E59,2,0))</f>
        <v>1</v>
      </c>
      <c r="M59">
        <f>IF($H59=0,0,VLOOKUP($G59,B50:E59,3,0))</f>
        <v>4</v>
      </c>
    </row>
    <row r="61" spans="1:15" x14ac:dyDescent="0.25">
      <c r="A61" t="s">
        <v>28</v>
      </c>
      <c r="B61" t="s">
        <v>14</v>
      </c>
      <c r="C61" t="s">
        <v>16</v>
      </c>
      <c r="D61" t="s">
        <v>17</v>
      </c>
      <c r="E61" t="s">
        <v>15</v>
      </c>
      <c r="G61" t="s">
        <v>35</v>
      </c>
      <c r="I61" t="s">
        <v>0</v>
      </c>
      <c r="J61" t="s">
        <v>2</v>
      </c>
      <c r="K61" t="s">
        <v>1</v>
      </c>
      <c r="L61" t="s">
        <v>7</v>
      </c>
      <c r="M61" t="s">
        <v>19</v>
      </c>
    </row>
    <row r="62" spans="1:15" x14ac:dyDescent="0.25">
      <c r="A62">
        <v>1</v>
      </c>
      <c r="B62" s="6" t="s">
        <v>51</v>
      </c>
      <c r="C62">
        <v>0</v>
      </c>
      <c r="D62">
        <v>2</v>
      </c>
      <c r="E62" s="6" t="s">
        <v>53</v>
      </c>
      <c r="G62" s="6" t="s">
        <v>44</v>
      </c>
      <c r="H62">
        <f>IF(ISNA(VLOOKUP($G62,B62:E71,2,0)),0,1)</f>
        <v>1</v>
      </c>
      <c r="I62">
        <f>IF($H62=0,0,IF(VLOOKUP($G62,B62:E71,2,0)&gt;VLOOKUP($G62,B62:E71,3,0),1,0))</f>
        <v>1</v>
      </c>
      <c r="J62">
        <f>IF($H62=0,0,IF(VLOOKUP($G62,B62:E71,2,0)=VLOOKUP($G62,B62:E71,3,0),1,0))</f>
        <v>0</v>
      </c>
      <c r="K62">
        <f>IF($H62=0,0,IF(VLOOKUP($G62,B62:E71,2,0)&lt;VLOOKUP($G62,B62:E71,3,0),1,0))</f>
        <v>0</v>
      </c>
      <c r="L62">
        <f>IF($H62=0,0,VLOOKUP($G62,B62:E71,2,0))</f>
        <v>1</v>
      </c>
      <c r="M62">
        <f>IF($H62=0,0,VLOOKUP($G62,B62:E71,3,0))</f>
        <v>0</v>
      </c>
      <c r="O62" t="str">
        <f>"[b]"&amp;B62&amp;"[/b]"&amp;" ("&amp;VLOOKUP(B62,Tabelle!$B$2:$C$11,2,FALSE)&amp;") - [b]"&amp;E62&amp;"[/b]"&amp;" ("&amp;VLOOKUP(E62,Tabelle!$B$2:$C$11,2,FALSE)&amp;")"</f>
        <v>[b]Tawarwaith Lothlorien[/b] (Leonydas) - [b]Borgia's Bullen[/b] (Masurk)</v>
      </c>
    </row>
    <row r="63" spans="1:15" x14ac:dyDescent="0.25">
      <c r="B63" t="str">
        <f>E62</f>
        <v>Borgia's Bullen</v>
      </c>
      <c r="C63">
        <f>D62</f>
        <v>2</v>
      </c>
      <c r="D63">
        <f>C62</f>
        <v>0</v>
      </c>
      <c r="E63" t="str">
        <f>B62</f>
        <v>Tawarwaith Lothlorien</v>
      </c>
      <c r="G63" s="6" t="s">
        <v>53</v>
      </c>
      <c r="H63">
        <f>IF(ISNA(VLOOKUP($G63,$B62:E71,2,0)),0,1)</f>
        <v>1</v>
      </c>
      <c r="I63">
        <f>IF($H63=0,0,IF(VLOOKUP($G63,B62:E71,2,0)&gt;VLOOKUP($G63,B62:E71,3,0),1,0))</f>
        <v>1</v>
      </c>
      <c r="J63">
        <f>IF($H63=0,0,IF(VLOOKUP($G63,B62:E71,2,0)=VLOOKUP($G63,B62:E71,3,0),1,0))</f>
        <v>0</v>
      </c>
      <c r="K63">
        <f>IF($H63=0,0,IF(VLOOKUP($G63,B62:E71,2,0)&lt;VLOOKUP($G63,B62:E71,3,0),1,0))</f>
        <v>0</v>
      </c>
      <c r="L63">
        <f>IF($H63=0,0,VLOOKUP($G63,B62:E71,2,0))</f>
        <v>2</v>
      </c>
      <c r="M63">
        <f>IF($H63=0,0,VLOOKUP($G63,B62:E71,3,0))</f>
        <v>0</v>
      </c>
    </row>
    <row r="64" spans="1:15" x14ac:dyDescent="0.25">
      <c r="A64">
        <v>2</v>
      </c>
      <c r="B64" s="6" t="s">
        <v>49</v>
      </c>
      <c r="C64">
        <v>1</v>
      </c>
      <c r="D64">
        <v>0</v>
      </c>
      <c r="E64" s="6" t="s">
        <v>38</v>
      </c>
      <c r="G64" s="6" t="s">
        <v>46</v>
      </c>
      <c r="H64">
        <f>IF(ISNA(VLOOKUP($G64,B62:E71,2,0)),0,1)</f>
        <v>1</v>
      </c>
      <c r="I64">
        <f>IF($H64=0,0,IF(VLOOKUP($G64,B62:E71,2,0)&gt;VLOOKUP($G64,B62:E71,3,0),1,0))</f>
        <v>0</v>
      </c>
      <c r="J64">
        <f>IF($H64=0,0,IF(VLOOKUP($G64,B62:E71,2,0)=VLOOKUP($G64,B62:E71,3,0),1,0))</f>
        <v>0</v>
      </c>
      <c r="K64">
        <f>IF($H64=0,0,IF(VLOOKUP($G64,B62:E71,2,0)&lt;VLOOKUP($G64,B62:E71,3,0),1,0))</f>
        <v>1</v>
      </c>
      <c r="L64">
        <f>IF($H64=0,0,VLOOKUP($G64,B62:E71,2,0))</f>
        <v>0</v>
      </c>
      <c r="M64">
        <f>IF($H64=0,0,VLOOKUP($G64,B62:E71,3,0))</f>
        <v>1</v>
      </c>
      <c r="O64" t="str">
        <f>"[b]"&amp;B64&amp;"[/b]"&amp;" ("&amp;VLOOKUP(B64,Tabelle!$B$2:$C$11,2,FALSE)&amp;") - [b]"&amp;E64&amp;"[/b]"&amp;" ("&amp;VLOOKUP(E64,Tabelle!$B$2:$C$11,2,FALSE)&amp;")"</f>
        <v>[b]Golden Lizards Graz[/b] (Murgor17) - [b]Malekith's Corsairs[/b] (Stompot)</v>
      </c>
    </row>
    <row r="65" spans="1:15" x14ac:dyDescent="0.25">
      <c r="B65" t="str">
        <f>E64</f>
        <v>Malekith's Corsairs</v>
      </c>
      <c r="C65">
        <f>D64</f>
        <v>0</v>
      </c>
      <c r="D65">
        <f>C64</f>
        <v>1</v>
      </c>
      <c r="E65" t="str">
        <f>B64</f>
        <v>Golden Lizards Graz</v>
      </c>
      <c r="G65" s="6" t="s">
        <v>49</v>
      </c>
      <c r="H65">
        <f>IF(ISNA(VLOOKUP($G65,B62:E71,2,0)),0,1)</f>
        <v>1</v>
      </c>
      <c r="I65">
        <f>IF($H65=0,0,IF(VLOOKUP($G65,B62:E71,2,0)&gt;VLOOKUP($G65,B62:E71,3,0),1,0))</f>
        <v>1</v>
      </c>
      <c r="J65">
        <f>IF($H65=0,0,IF(VLOOKUP($G65,B62:E71,2,0)=VLOOKUP($G65,B62:E71,3,0),1,0))</f>
        <v>0</v>
      </c>
      <c r="K65">
        <f>IF($H65=0,0,IF(VLOOKUP($G65,B62:E71,2,0)&lt;VLOOKUP($G65,B62:E71,3,0),1,0))</f>
        <v>0</v>
      </c>
      <c r="L65">
        <f>IF($H65=0,0,VLOOKUP($G65,B62:E71,2,0))</f>
        <v>1</v>
      </c>
      <c r="M65">
        <f>IF($H65=0,0,VLOOKUP($G65,B62:E71,3,0))</f>
        <v>0</v>
      </c>
    </row>
    <row r="66" spans="1:15" x14ac:dyDescent="0.25">
      <c r="A66">
        <v>3</v>
      </c>
      <c r="B66" s="6" t="s">
        <v>44</v>
      </c>
      <c r="C66">
        <v>1</v>
      </c>
      <c r="D66">
        <v>0</v>
      </c>
      <c r="E66" s="6" t="s">
        <v>46</v>
      </c>
      <c r="G66" s="6" t="s">
        <v>37</v>
      </c>
      <c r="H66">
        <f>IF(ISNA(VLOOKUP($G66,B62:E71,2,0)),0,1)</f>
        <v>1</v>
      </c>
      <c r="I66">
        <f>IF($H66=0,0,IF(VLOOKUP($G66,B62:E71,2,0)&gt;VLOOKUP($G66,B62:E71,3,0),1,0))</f>
        <v>0</v>
      </c>
      <c r="J66">
        <f>IF($H66=0,0,IF(VLOOKUP($G66,B62:E71,2,0)=VLOOKUP($G66,B62:E71,3,0),1,0))</f>
        <v>0</v>
      </c>
      <c r="K66">
        <f>IF($H66=0,0,IF(VLOOKUP($G66,B62:E71,2,0)&lt;VLOOKUP($G66,B62:E71,3,0),1,0))</f>
        <v>1</v>
      </c>
      <c r="L66">
        <f>IF($H66=0,0,VLOOKUP($G66,B62:E71,2,0))</f>
        <v>0</v>
      </c>
      <c r="M66">
        <f>IF($H66=0,0,VLOOKUP($G66,B62:E71,3,0))</f>
        <v>2</v>
      </c>
      <c r="O66" t="str">
        <f>"[b]"&amp;B66&amp;"[/b]"&amp;" ("&amp;VLOOKUP(B66,Tabelle!$B$2:$C$11,2,FALSE)&amp;") - [b]"&amp;E66&amp;"[/b]"&amp;" ("&amp;VLOOKUP(E66,Tabelle!$B$2:$C$11,2,FALSE)&amp;")"</f>
        <v>[b]BluMen-Group[/b] (Sandmännchen) - [b]Famous Generals[/b] (Adrian0815)</v>
      </c>
    </row>
    <row r="67" spans="1:15" x14ac:dyDescent="0.25">
      <c r="B67" t="str">
        <f>E66</f>
        <v>Famous Generals</v>
      </c>
      <c r="C67">
        <f>D66</f>
        <v>0</v>
      </c>
      <c r="D67">
        <f>C66</f>
        <v>1</v>
      </c>
      <c r="E67" t="str">
        <f>B66</f>
        <v>BluMen-Group</v>
      </c>
      <c r="G67" s="6" t="s">
        <v>55</v>
      </c>
      <c r="H67">
        <f>IF(ISNA(VLOOKUP($G67,B62:E71,2,0)),0,1)</f>
        <v>1</v>
      </c>
      <c r="I67">
        <f>IF($H67=0,0,IF(VLOOKUP($G67,B62:E71,2,0)&gt;VLOOKUP($G67,B62:E71,3,0),1,0))</f>
        <v>1</v>
      </c>
      <c r="J67">
        <f>IF($H67=0,0,IF(VLOOKUP($G67,B62:E71,2,0)=VLOOKUP($G67,B62:E71,3,0),1,0))</f>
        <v>0</v>
      </c>
      <c r="K67">
        <f>IF($H67=0,0,IF(VLOOKUP($G67,B62:E71,2,0)&lt;VLOOKUP($G67,B62:E71,3,0),1,0))</f>
        <v>0</v>
      </c>
      <c r="L67">
        <f>IF($H67=0,0,VLOOKUP($G67,B62:E71,2,0))</f>
        <v>2</v>
      </c>
      <c r="M67">
        <f>IF($H67=0,0,VLOOKUP($G67,B62:E71,3,0))</f>
        <v>0</v>
      </c>
    </row>
    <row r="68" spans="1:15" x14ac:dyDescent="0.25">
      <c r="A68">
        <v>4</v>
      </c>
      <c r="B68" s="6" t="s">
        <v>37</v>
      </c>
      <c r="C68">
        <v>0</v>
      </c>
      <c r="D68">
        <v>2</v>
      </c>
      <c r="E68" s="6" t="s">
        <v>39</v>
      </c>
      <c r="G68" s="6" t="s">
        <v>38</v>
      </c>
      <c r="H68">
        <f>IF(ISNA(VLOOKUP($G68,B62:E71,2,0)),0,1)</f>
        <v>1</v>
      </c>
      <c r="I68">
        <f>IF($H68=0,0,IF(VLOOKUP($G68,B62:E71,2,0)&gt;VLOOKUP($G68,B62:E71,3,0),1,0))</f>
        <v>0</v>
      </c>
      <c r="J68">
        <f>IF($H68=0,0,IF(VLOOKUP($G68,B62:E71,2,0)=VLOOKUP($G68,B62:E71,3,0),1,0))</f>
        <v>0</v>
      </c>
      <c r="K68">
        <f>IF($H68=0,0,IF(VLOOKUP($G68,B62:E71,2,0)&lt;VLOOKUP($G68,B62:E71,3,0),1,0))</f>
        <v>1</v>
      </c>
      <c r="L68">
        <f>IF($H68=0,0,VLOOKUP($G68,B62:E71,2,0))</f>
        <v>0</v>
      </c>
      <c r="M68">
        <f>IF($H68=0,0,VLOOKUP($G68,B62:E71,3,0))</f>
        <v>1</v>
      </c>
      <c r="O68" t="str">
        <f>"[b]"&amp;B68&amp;"[/b]"&amp;" ("&amp;VLOOKUP(B68,Tabelle!$B$2:$C$11,2,FALSE)&amp;") - [b]"&amp;E68&amp;"[/b]"&amp;" ("&amp;VLOOKUP(E68,Tabelle!$B$2:$C$11,2,FALSE)&amp;")"</f>
        <v>[b]Krebsgeschwader [BBL][/b] (Suaron) - [b]The Chaotic Hipstering[/b] (FuuX)</v>
      </c>
    </row>
    <row r="69" spans="1:15" x14ac:dyDescent="0.25">
      <c r="B69" t="str">
        <f>E68</f>
        <v>The Chaotic Hipstering</v>
      </c>
      <c r="C69">
        <f>D68</f>
        <v>2</v>
      </c>
      <c r="D69">
        <f>C68</f>
        <v>0</v>
      </c>
      <c r="E69" t="str">
        <f>B68</f>
        <v>Krebsgeschwader [BBL]</v>
      </c>
      <c r="G69" s="6" t="s">
        <v>51</v>
      </c>
      <c r="H69">
        <f>IF(ISNA(VLOOKUP($G69,B62:E71,2,0)),0,1)</f>
        <v>1</v>
      </c>
      <c r="I69">
        <f>IF($H69=0,0,IF(VLOOKUP($G69,B62:E71,2,0)&gt;VLOOKUP($G69,B62:E71,3,0),1,0))</f>
        <v>0</v>
      </c>
      <c r="J69">
        <f>IF($H69=0,0,IF(VLOOKUP($G69,B62:E71,2,0)=VLOOKUP($G69,B62:E71,3,0),1,0))</f>
        <v>0</v>
      </c>
      <c r="K69">
        <f>IF($H69=0,0,IF(VLOOKUP($G69,B62:E71,2,0)&lt;VLOOKUP($G69,B62:E71,3,0),1,0))</f>
        <v>1</v>
      </c>
      <c r="L69">
        <f>IF($H69=0,0,VLOOKUP($G69,B62:E71,2,0))</f>
        <v>0</v>
      </c>
      <c r="M69">
        <f>IF($H69=0,0,VLOOKUP($G69,B62:E71,3,0))</f>
        <v>2</v>
      </c>
    </row>
    <row r="70" spans="1:15" x14ac:dyDescent="0.25">
      <c r="A70">
        <v>5</v>
      </c>
      <c r="B70" s="6" t="s">
        <v>55</v>
      </c>
      <c r="C70">
        <v>2</v>
      </c>
      <c r="D70">
        <v>0</v>
      </c>
      <c r="E70" s="6" t="s">
        <v>48</v>
      </c>
      <c r="G70" s="6" t="s">
        <v>39</v>
      </c>
      <c r="H70">
        <f>IF(ISNA(VLOOKUP($G70,B62:E71,2,0)),0,1)</f>
        <v>1</v>
      </c>
      <c r="I70">
        <f>IF($H70=0,0,IF(VLOOKUP($G70,B62:E71,2,0)&gt;VLOOKUP($G70,B62:E71,3,0),1,0))</f>
        <v>1</v>
      </c>
      <c r="J70">
        <f>IF($H70=0,0,IF(VLOOKUP($G70,B62:E71,2,0)=VLOOKUP($G70,B62:E71,3,0),1,0))</f>
        <v>0</v>
      </c>
      <c r="K70">
        <f>IF($H70=0,0,IF(VLOOKUP($G70,B62:E71,2,0)&lt;VLOOKUP($G70,B62:E71,3,0),1,0))</f>
        <v>0</v>
      </c>
      <c r="L70">
        <f>IF($H70=0,0,VLOOKUP($G70,B62:E71,2,0))</f>
        <v>2</v>
      </c>
      <c r="M70">
        <f>IF($H70=0,0,VLOOKUP($G70,B62:E71,3,0))</f>
        <v>0</v>
      </c>
      <c r="O70" t="str">
        <f>"[b]"&amp;B70&amp;"[/b]"&amp;" ("&amp;VLOOKUP(B70,Tabelle!$B$2:$C$11,2,FALSE)&amp;") - [b]"&amp;E70&amp;"[/b]"&amp;" ("&amp;VLOOKUP(E70,Tabelle!$B$2:$C$11,2,FALSE)&amp;")"</f>
        <v>[b]Lost&amp;Damned Resurrection[/b] (Wolf_Dislike) - [b]Was Lacostet die Welt III[/b] (TiJaNe7)</v>
      </c>
    </row>
    <row r="71" spans="1:15" x14ac:dyDescent="0.25">
      <c r="B71" t="str">
        <f>E70</f>
        <v>Was Lacostet die Welt III</v>
      </c>
      <c r="C71">
        <f>D70</f>
        <v>0</v>
      </c>
      <c r="D71">
        <f>C70</f>
        <v>2</v>
      </c>
      <c r="E71" t="str">
        <f>B70</f>
        <v>Lost&amp;Damned Resurrection</v>
      </c>
      <c r="G71" s="6" t="s">
        <v>48</v>
      </c>
      <c r="H71">
        <f>IF(ISNA(VLOOKUP($G71,B62:E71,2,0)),0,1)</f>
        <v>1</v>
      </c>
      <c r="I71">
        <f>IF($H71=0,0,IF(VLOOKUP($G71,B62:E71,2,0)&gt;VLOOKUP($G71,B62:E71,3,0),1,0))</f>
        <v>0</v>
      </c>
      <c r="J71">
        <f>IF($H71=0,0,IF(VLOOKUP($G71,B62:E71,2,0)=VLOOKUP($G71,B62:E71,3,0),1,0))</f>
        <v>0</v>
      </c>
      <c r="K71">
        <f>IF($H71=0,0,IF(VLOOKUP($G71,B62:E71,2,0)&lt;VLOOKUP($G71,B62:E71,3,0),1,0))</f>
        <v>1</v>
      </c>
      <c r="L71">
        <f>IF($H71=0,0,VLOOKUP($G71,B62:E71,2,0))</f>
        <v>0</v>
      </c>
      <c r="M71">
        <f>IF($H71=0,0,VLOOKUP($G71,B62:E71,3,0))</f>
        <v>2</v>
      </c>
    </row>
    <row r="73" spans="1:15" x14ac:dyDescent="0.25">
      <c r="A73" t="s">
        <v>29</v>
      </c>
      <c r="B73" t="s">
        <v>14</v>
      </c>
      <c r="C73" t="s">
        <v>16</v>
      </c>
      <c r="D73" t="s">
        <v>17</v>
      </c>
      <c r="E73" t="s">
        <v>15</v>
      </c>
      <c r="G73" t="s">
        <v>34</v>
      </c>
      <c r="I73" t="s">
        <v>0</v>
      </c>
      <c r="J73" t="s">
        <v>2</v>
      </c>
      <c r="K73" t="s">
        <v>1</v>
      </c>
      <c r="L73" t="s">
        <v>7</v>
      </c>
      <c r="M73" t="s">
        <v>19</v>
      </c>
    </row>
    <row r="74" spans="1:15" x14ac:dyDescent="0.25">
      <c r="A74">
        <v>1</v>
      </c>
      <c r="B74" s="6" t="s">
        <v>44</v>
      </c>
      <c r="C74" t="e">
        <v>#N/A</v>
      </c>
      <c r="D74" t="e">
        <v>#N/A</v>
      </c>
      <c r="E74" s="6" t="s">
        <v>51</v>
      </c>
      <c r="G74" s="6" t="s">
        <v>44</v>
      </c>
      <c r="H74">
        <f>IF(ISNA(VLOOKUP($G74,B74:E83,2,0)),0,1)</f>
        <v>0</v>
      </c>
      <c r="I74">
        <f>IF($H74=0,0,IF(VLOOKUP($G74,B74:E83,2,0)&gt;VLOOKUP($G74,B74:E83,3,0),1,0))</f>
        <v>0</v>
      </c>
      <c r="J74">
        <f>IF($H74=0,0,IF(VLOOKUP($G74,B74:E83,2,0)=VLOOKUP($G74,B74:E83,3,0),1,0))</f>
        <v>0</v>
      </c>
      <c r="K74">
        <f>IF($H74=0,0,IF(VLOOKUP($G74,B74:E83,2,0)&lt;VLOOKUP($G74,B74:E83,3,0),1,0))</f>
        <v>0</v>
      </c>
      <c r="L74">
        <f>IF($H74=0,0,VLOOKUP($G74,B74:E83,2,0))</f>
        <v>0</v>
      </c>
      <c r="M74">
        <f>IF($H74=0,0,VLOOKUP($G74,B74:E83,3,0))</f>
        <v>0</v>
      </c>
      <c r="O74" t="str">
        <f>"[b]"&amp;B74&amp;"[/b]"&amp;" ("&amp;VLOOKUP(B74,Tabelle!$B$2:$C$11,2,FALSE)&amp;") - [b]"&amp;E74&amp;"[/b]"&amp;" ("&amp;VLOOKUP(E74,Tabelle!$B$2:$C$11,2,FALSE)&amp;")"</f>
        <v>[b]BluMen-Group[/b] (Sandmännchen) - [b]Tawarwaith Lothlorien[/b] (Leonydas)</v>
      </c>
    </row>
    <row r="75" spans="1:15" x14ac:dyDescent="0.25">
      <c r="B75" t="str">
        <f>E74</f>
        <v>Tawarwaith Lothlorien</v>
      </c>
      <c r="C75" t="e">
        <f>D74</f>
        <v>#N/A</v>
      </c>
      <c r="D75" t="e">
        <f>C74</f>
        <v>#N/A</v>
      </c>
      <c r="E75" t="str">
        <f>B74</f>
        <v>BluMen-Group</v>
      </c>
      <c r="G75" s="6" t="s">
        <v>53</v>
      </c>
      <c r="H75">
        <f>IF(ISNA(VLOOKUP($G75,$B74:E83,2,0)),0,1)</f>
        <v>1</v>
      </c>
      <c r="I75">
        <f>IF($H75=0,0,IF(VLOOKUP($G75,B74:E83,2,0)&gt;VLOOKUP($G75,B74:E83,3,0),1,0))</f>
        <v>0</v>
      </c>
      <c r="J75">
        <f>IF($H75=0,0,IF(VLOOKUP($G75,B74:E83,2,0)=VLOOKUP($G75,B74:E83,3,0),1,0))</f>
        <v>0</v>
      </c>
      <c r="K75">
        <f>IF($H75=0,0,IF(VLOOKUP($G75,B74:E83,2,0)&lt;VLOOKUP($G75,B74:E83,3,0),1,0))</f>
        <v>1</v>
      </c>
      <c r="L75">
        <f>IF($H75=0,0,VLOOKUP($G75,B74:E83,2,0))</f>
        <v>0</v>
      </c>
      <c r="M75">
        <f>IF($H75=0,0,VLOOKUP($G75,B74:E83,3,0))</f>
        <v>1</v>
      </c>
    </row>
    <row r="76" spans="1:15" x14ac:dyDescent="0.25">
      <c r="A76">
        <v>2</v>
      </c>
      <c r="B76" s="6" t="s">
        <v>49</v>
      </c>
      <c r="C76">
        <v>1</v>
      </c>
      <c r="D76">
        <v>2</v>
      </c>
      <c r="E76" s="6" t="s">
        <v>37</v>
      </c>
      <c r="G76" s="6" t="s">
        <v>46</v>
      </c>
      <c r="H76">
        <f>IF(ISNA(VLOOKUP($G76,B74:E83,2,0)),0,1)</f>
        <v>0</v>
      </c>
      <c r="I76">
        <f>IF($H76=0,0,IF(VLOOKUP($G76,B74:E83,2,0)&gt;VLOOKUP($G76,B74:E83,3,0),1,0))</f>
        <v>0</v>
      </c>
      <c r="J76">
        <f>IF($H76=0,0,IF(VLOOKUP($G76,B74:E83,2,0)=VLOOKUP($G76,B74:E83,3,0),1,0))</f>
        <v>0</v>
      </c>
      <c r="K76">
        <f>IF($H76=0,0,IF(VLOOKUP($G76,B74:E83,2,0)&lt;VLOOKUP($G76,B74:E83,3,0),1,0))</f>
        <v>0</v>
      </c>
      <c r="L76">
        <f>IF($H76=0,0,VLOOKUP($G76,B74:E83,2,0))</f>
        <v>0</v>
      </c>
      <c r="M76">
        <f>IF($H76=0,0,VLOOKUP($G76,B74:E83,3,0))</f>
        <v>0</v>
      </c>
      <c r="O76" t="str">
        <f>"[b]"&amp;B76&amp;"[/b]"&amp;" ("&amp;VLOOKUP(B76,Tabelle!$B$2:$C$11,2,FALSE)&amp;") - [b]"&amp;E76&amp;"[/b]"&amp;" ("&amp;VLOOKUP(E76,Tabelle!$B$2:$C$11,2,FALSE)&amp;")"</f>
        <v>[b]Golden Lizards Graz[/b] (Murgor17) - [b]Krebsgeschwader [BBL][/b] (Suaron)</v>
      </c>
    </row>
    <row r="77" spans="1:15" x14ac:dyDescent="0.25">
      <c r="B77" t="str">
        <f>E76</f>
        <v>Krebsgeschwader [BBL]</v>
      </c>
      <c r="C77">
        <f>D76</f>
        <v>2</v>
      </c>
      <c r="D77">
        <f>C76</f>
        <v>1</v>
      </c>
      <c r="E77" t="str">
        <f>B76</f>
        <v>Golden Lizards Graz</v>
      </c>
      <c r="G77" s="6" t="s">
        <v>49</v>
      </c>
      <c r="H77">
        <f>IF(ISNA(VLOOKUP($G77,B74:E83,2,0)),0,1)</f>
        <v>1</v>
      </c>
      <c r="I77">
        <f>IF($H77=0,0,IF(VLOOKUP($G77,B74:E83,2,0)&gt;VLOOKUP($G77,B74:E83,3,0),1,0))</f>
        <v>0</v>
      </c>
      <c r="J77">
        <f>IF($H77=0,0,IF(VLOOKUP($G77,B74:E83,2,0)=VLOOKUP($G77,B74:E83,3,0),1,0))</f>
        <v>0</v>
      </c>
      <c r="K77">
        <f>IF($H77=0,0,IF(VLOOKUP($G77,B74:E83,2,0)&lt;VLOOKUP($G77,B74:E83,3,0),1,0))</f>
        <v>1</v>
      </c>
      <c r="L77">
        <f>IF($H77=0,0,VLOOKUP($G77,B74:E83,2,0))</f>
        <v>1</v>
      </c>
      <c r="M77">
        <f>IF($H77=0,0,VLOOKUP($G77,B74:E83,3,0))</f>
        <v>2</v>
      </c>
    </row>
    <row r="78" spans="1:15" x14ac:dyDescent="0.25">
      <c r="A78">
        <v>3</v>
      </c>
      <c r="B78" s="6" t="s">
        <v>53</v>
      </c>
      <c r="C78">
        <v>0</v>
      </c>
      <c r="D78">
        <v>1</v>
      </c>
      <c r="E78" s="6" t="s">
        <v>55</v>
      </c>
      <c r="G78" s="6" t="s">
        <v>37</v>
      </c>
      <c r="H78">
        <f>IF(ISNA(VLOOKUP($G78,B74:E83,2,0)),0,1)</f>
        <v>1</v>
      </c>
      <c r="I78">
        <f>IF($H78=0,0,IF(VLOOKUP($G78,B74:E83,2,0)&gt;VLOOKUP($G78,B74:E83,3,0),1,0))</f>
        <v>1</v>
      </c>
      <c r="J78">
        <f>IF($H78=0,0,IF(VLOOKUP($G78,B74:E83,2,0)=VLOOKUP($G78,B74:E83,3,0),1,0))</f>
        <v>0</v>
      </c>
      <c r="K78">
        <f>IF($H78=0,0,IF(VLOOKUP($G78,B74:E83,2,0)&lt;VLOOKUP($G78,B74:E83,3,0),1,0))</f>
        <v>0</v>
      </c>
      <c r="L78">
        <f>IF($H78=0,0,VLOOKUP($G78,B74:E83,2,0))</f>
        <v>2</v>
      </c>
      <c r="M78">
        <f>IF($H78=0,0,VLOOKUP($G78,B74:E83,3,0))</f>
        <v>1</v>
      </c>
      <c r="O78" t="str">
        <f>"[b]"&amp;B78&amp;"[/b]"&amp;" ("&amp;VLOOKUP(B78,Tabelle!$B$2:$C$11,2,FALSE)&amp;") - [b]"&amp;E78&amp;"[/b]"&amp;" ("&amp;VLOOKUP(E78,Tabelle!$B$2:$C$11,2,FALSE)&amp;")"</f>
        <v>[b]Borgia's Bullen[/b] (Masurk) - [b]Lost&amp;Damned Resurrection[/b] (Wolf_Dislike)</v>
      </c>
    </row>
    <row r="79" spans="1:15" x14ac:dyDescent="0.25">
      <c r="B79" t="str">
        <f>E78</f>
        <v>Lost&amp;Damned Resurrection</v>
      </c>
      <c r="C79">
        <f>D78</f>
        <v>1</v>
      </c>
      <c r="D79">
        <f>C78</f>
        <v>0</v>
      </c>
      <c r="E79" t="str">
        <f>B78</f>
        <v>Borgia's Bullen</v>
      </c>
      <c r="G79" s="6" t="s">
        <v>55</v>
      </c>
      <c r="H79">
        <f>IF(ISNA(VLOOKUP($G79,B74:E83,2,0)),0,1)</f>
        <v>1</v>
      </c>
      <c r="I79">
        <f>IF($H79=0,0,IF(VLOOKUP($G79,B74:E83,2,0)&gt;VLOOKUP($G79,B74:E83,3,0),1,0))</f>
        <v>1</v>
      </c>
      <c r="J79">
        <f>IF($H79=0,0,IF(VLOOKUP($G79,B74:E83,2,0)=VLOOKUP($G79,B74:E83,3,0),1,0))</f>
        <v>0</v>
      </c>
      <c r="K79">
        <f>IF($H79=0,0,IF(VLOOKUP($G79,B74:E83,2,0)&lt;VLOOKUP($G79,B74:E83,3,0),1,0))</f>
        <v>0</v>
      </c>
      <c r="L79">
        <f>IF($H79=0,0,VLOOKUP($G79,B74:E83,2,0))</f>
        <v>1</v>
      </c>
      <c r="M79">
        <f>IF($H79=0,0,VLOOKUP($G79,B74:E83,3,0))</f>
        <v>0</v>
      </c>
    </row>
    <row r="80" spans="1:15" x14ac:dyDescent="0.25">
      <c r="A80">
        <v>4</v>
      </c>
      <c r="B80" s="6" t="s">
        <v>38</v>
      </c>
      <c r="C80" t="e">
        <v>#N/A</v>
      </c>
      <c r="D80" t="e">
        <v>#N/A</v>
      </c>
      <c r="E80" s="6" t="s">
        <v>48</v>
      </c>
      <c r="G80" s="6" t="s">
        <v>38</v>
      </c>
      <c r="H80">
        <f>IF(ISNA(VLOOKUP($G80,B74:E83,2,0)),0,1)</f>
        <v>0</v>
      </c>
      <c r="I80">
        <f>IF($H80=0,0,IF(VLOOKUP($G80,B74:E83,2,0)&gt;VLOOKUP($G80,B74:E83,3,0),1,0))</f>
        <v>0</v>
      </c>
      <c r="J80">
        <f>IF($H80=0,0,IF(VLOOKUP($G80,B74:E83,2,0)=VLOOKUP($G80,B74:E83,3,0),1,0))</f>
        <v>0</v>
      </c>
      <c r="K80">
        <f>IF($H80=0,0,IF(VLOOKUP($G80,B74:E83,2,0)&lt;VLOOKUP($G80,B74:E83,3,0),1,0))</f>
        <v>0</v>
      </c>
      <c r="L80">
        <f>IF($H80=0,0,VLOOKUP($G80,B74:E83,2,0))</f>
        <v>0</v>
      </c>
      <c r="M80">
        <f>IF($H80=0,0,VLOOKUP($G80,B74:E83,3,0))</f>
        <v>0</v>
      </c>
      <c r="O80" t="str">
        <f>"[b]"&amp;B80&amp;"[/b]"&amp;" ("&amp;VLOOKUP(B80,Tabelle!$B$2:$C$11,2,FALSE)&amp;") - [b]"&amp;E80&amp;"[/b]"&amp;" ("&amp;VLOOKUP(E80,Tabelle!$B$2:$C$11,2,FALSE)&amp;")"</f>
        <v>[b]Malekith's Corsairs[/b] (Stompot) - [b]Was Lacostet die Welt III[/b] (TiJaNe7)</v>
      </c>
    </row>
    <row r="81" spans="1:15" x14ac:dyDescent="0.25">
      <c r="B81" t="str">
        <f>E80</f>
        <v>Was Lacostet die Welt III</v>
      </c>
      <c r="C81" t="e">
        <f>D80</f>
        <v>#N/A</v>
      </c>
      <c r="D81" t="e">
        <f>C80</f>
        <v>#N/A</v>
      </c>
      <c r="E81" t="str">
        <f>B80</f>
        <v>Malekith's Corsairs</v>
      </c>
      <c r="G81" s="6" t="s">
        <v>51</v>
      </c>
      <c r="H81">
        <f>IF(ISNA(VLOOKUP($G81,B74:E83,2,0)),0,1)</f>
        <v>0</v>
      </c>
      <c r="I81">
        <f>IF($H81=0,0,IF(VLOOKUP($G81,B74:E83,2,0)&gt;VLOOKUP($G81,B74:E83,3,0),1,0))</f>
        <v>0</v>
      </c>
      <c r="J81">
        <f>IF($H81=0,0,IF(VLOOKUP($G81,B74:E83,2,0)=VLOOKUP($G81,B74:E83,3,0),1,0))</f>
        <v>0</v>
      </c>
      <c r="K81">
        <f>IF($H81=0,0,IF(VLOOKUP($G81,B74:E83,2,0)&lt;VLOOKUP($G81,B74:E83,3,0),1,0))</f>
        <v>0</v>
      </c>
      <c r="L81">
        <f>IF($H81=0,0,VLOOKUP($G81,B74:E83,2,0))</f>
        <v>0</v>
      </c>
      <c r="M81">
        <f>IF($H81=0,0,VLOOKUP($G81,B74:E83,3,0))</f>
        <v>0</v>
      </c>
    </row>
    <row r="82" spans="1:15" x14ac:dyDescent="0.25">
      <c r="A82">
        <v>5</v>
      </c>
      <c r="B82" s="6" t="s">
        <v>46</v>
      </c>
      <c r="C82" t="e">
        <v>#N/A</v>
      </c>
      <c r="D82" t="e">
        <v>#N/A</v>
      </c>
      <c r="E82" s="6" t="s">
        <v>39</v>
      </c>
      <c r="G82" s="6" t="s">
        <v>39</v>
      </c>
      <c r="H82">
        <f>IF(ISNA(VLOOKUP($G82,B74:E83,2,0)),0,1)</f>
        <v>0</v>
      </c>
      <c r="I82">
        <f>IF($H82=0,0,IF(VLOOKUP($G82,B74:E83,2,0)&gt;VLOOKUP($G82,B74:E83,3,0),1,0))</f>
        <v>0</v>
      </c>
      <c r="J82">
        <f>IF($H82=0,0,IF(VLOOKUP($G82,B74:E83,2,0)=VLOOKUP($G82,B74:E83,3,0),1,0))</f>
        <v>0</v>
      </c>
      <c r="K82">
        <f>IF($H82=0,0,IF(VLOOKUP($G82,B74:E83,2,0)&lt;VLOOKUP($G82,B74:E83,3,0),1,0))</f>
        <v>0</v>
      </c>
      <c r="L82">
        <f>IF($H82=0,0,VLOOKUP($G82,B74:E83,2,0))</f>
        <v>0</v>
      </c>
      <c r="M82">
        <f>IF($H82=0,0,VLOOKUP($G82,B74:E83,3,0))</f>
        <v>0</v>
      </c>
      <c r="O82" t="str">
        <f>"[b]"&amp;B82&amp;"[/b]"&amp;" ("&amp;VLOOKUP(B82,Tabelle!$B$2:$C$11,2,FALSE)&amp;") - [b]"&amp;E82&amp;"[/b]"&amp;" ("&amp;VLOOKUP(E82,Tabelle!$B$2:$C$11,2,FALSE)&amp;")"</f>
        <v>[b]Famous Generals[/b] (Adrian0815) - [b]The Chaotic Hipstering[/b] (FuuX)</v>
      </c>
    </row>
    <row r="83" spans="1:15" ht="14.25" customHeight="1" x14ac:dyDescent="0.25">
      <c r="B83" t="str">
        <f>E82</f>
        <v>The Chaotic Hipstering</v>
      </c>
      <c r="C83" t="e">
        <f>D82</f>
        <v>#N/A</v>
      </c>
      <c r="D83" t="e">
        <f>C82</f>
        <v>#N/A</v>
      </c>
      <c r="E83" t="str">
        <f>B82</f>
        <v>Famous Generals</v>
      </c>
      <c r="G83" s="6" t="s">
        <v>48</v>
      </c>
      <c r="H83">
        <f>IF(ISNA(VLOOKUP($G83,B74:E83,2,0)),0,1)</f>
        <v>0</v>
      </c>
      <c r="I83">
        <f>IF($H83=0,0,IF(VLOOKUP($G83,B74:E83,2,0)&gt;VLOOKUP($G83,B74:E83,3,0),1,0))</f>
        <v>0</v>
      </c>
      <c r="J83">
        <f>IF($H83=0,0,IF(VLOOKUP($G83,B74:E83,2,0)=VLOOKUP($G83,B74:E83,3,0),1,0))</f>
        <v>0</v>
      </c>
      <c r="K83">
        <f>IF($H83=0,0,IF(VLOOKUP($G83,B74:E83,2,0)&lt;VLOOKUP($G83,B74:E83,3,0),1,0))</f>
        <v>0</v>
      </c>
      <c r="L83">
        <f>IF($H83=0,0,VLOOKUP($G83,B74:E83,2,0))</f>
        <v>0</v>
      </c>
      <c r="M83">
        <f>IF($H83=0,0,VLOOKUP($G83,B74:E83,3,0))</f>
        <v>0</v>
      </c>
    </row>
    <row r="85" spans="1:15" x14ac:dyDescent="0.25">
      <c r="A85" t="s">
        <v>30</v>
      </c>
      <c r="B85" t="s">
        <v>14</v>
      </c>
      <c r="C85" t="s">
        <v>16</v>
      </c>
      <c r="D85" t="s">
        <v>17</v>
      </c>
      <c r="E85" t="s">
        <v>15</v>
      </c>
      <c r="G85" t="s">
        <v>33</v>
      </c>
      <c r="I85" t="s">
        <v>0</v>
      </c>
      <c r="J85" t="s">
        <v>2</v>
      </c>
      <c r="K85" t="s">
        <v>1</v>
      </c>
      <c r="L85" t="s">
        <v>7</v>
      </c>
      <c r="M85" t="s">
        <v>19</v>
      </c>
    </row>
    <row r="86" spans="1:15" x14ac:dyDescent="0.25">
      <c r="A86">
        <v>1</v>
      </c>
      <c r="B86" s="6" t="s">
        <v>51</v>
      </c>
      <c r="C86" t="e">
        <v>#N/A</v>
      </c>
      <c r="D86" t="e">
        <v>#N/A</v>
      </c>
      <c r="E86" s="6" t="s">
        <v>46</v>
      </c>
      <c r="G86" s="6" t="s">
        <v>44</v>
      </c>
      <c r="H86">
        <f>IF(ISNA(VLOOKUP($G86,B86:E95,2,0)),0,1)</f>
        <v>0</v>
      </c>
      <c r="I86">
        <f>IF($H86=0,0,IF(VLOOKUP($G86,B86:E95,2,0)&gt;VLOOKUP($G86,B86:E95,3,0),1,0))</f>
        <v>0</v>
      </c>
      <c r="J86">
        <f>IF($H86=0,0,IF(VLOOKUP($G86,B86:E95,2,0)=VLOOKUP($G86,B86:E95,3,0),1,0))</f>
        <v>0</v>
      </c>
      <c r="K86">
        <f>IF($H86=0,0,IF(VLOOKUP($G86,B86:E95,2,0)&lt;VLOOKUP($G86,B86:E95,3,0),1,0))</f>
        <v>0</v>
      </c>
      <c r="L86">
        <f>IF($H86=0,0,VLOOKUP($G86,B86:E95,2,0))</f>
        <v>0</v>
      </c>
      <c r="M86">
        <f>IF($H86=0,0,VLOOKUP($G86,B86:E95,3,0))</f>
        <v>0</v>
      </c>
      <c r="O86" t="str">
        <f>"[b]"&amp;B86&amp;"[/b]"&amp;" ("&amp;VLOOKUP(B86,Tabelle!$B$2:$C$11,2,FALSE)&amp;") - [b]"&amp;E86&amp;"[/b]"&amp;" ("&amp;VLOOKUP(E86,Tabelle!$B$2:$C$11,2,FALSE)&amp;")"</f>
        <v>[b]Tawarwaith Lothlorien[/b] (Leonydas) - [b]Famous Generals[/b] (Adrian0815)</v>
      </c>
    </row>
    <row r="87" spans="1:15" x14ac:dyDescent="0.25">
      <c r="B87" t="str">
        <f>E86</f>
        <v>Famous Generals</v>
      </c>
      <c r="C87" t="e">
        <f>D86</f>
        <v>#N/A</v>
      </c>
      <c r="D87" t="e">
        <f>C86</f>
        <v>#N/A</v>
      </c>
      <c r="E87" t="str">
        <f>B86</f>
        <v>Tawarwaith Lothlorien</v>
      </c>
      <c r="G87" s="6" t="s">
        <v>53</v>
      </c>
      <c r="H87">
        <f>IF(ISNA(VLOOKUP($G87,$B86:E95,2,0)),0,1)</f>
        <v>0</v>
      </c>
      <c r="I87">
        <f>IF($H87=0,0,IF(VLOOKUP($G87,B86:E95,2,0)&gt;VLOOKUP($G87,B86:E95,3,0),1,0))</f>
        <v>0</v>
      </c>
      <c r="J87">
        <f>IF($H87=0,0,IF(VLOOKUP($G87,B86:E95,2,0)=VLOOKUP($G87,B86:E95,3,0),1,0))</f>
        <v>0</v>
      </c>
      <c r="K87">
        <f>IF($H87=0,0,IF(VLOOKUP($G87,B86:E95,2,0)&lt;VLOOKUP($G87,B86:E95,3,0),1,0))</f>
        <v>0</v>
      </c>
      <c r="L87">
        <f>IF($H87=0,0,VLOOKUP($G87,B86:E95,2,0))</f>
        <v>0</v>
      </c>
      <c r="M87">
        <f>IF($H87=0,0,VLOOKUP($G87,B86:E95,3,0))</f>
        <v>0</v>
      </c>
    </row>
    <row r="88" spans="1:15" x14ac:dyDescent="0.25">
      <c r="A88">
        <v>2</v>
      </c>
      <c r="B88" s="6" t="s">
        <v>38</v>
      </c>
      <c r="C88" t="e">
        <v>#N/A</v>
      </c>
      <c r="D88" t="e">
        <v>#N/A</v>
      </c>
      <c r="E88" s="6" t="s">
        <v>39</v>
      </c>
      <c r="G88" s="6" t="s">
        <v>46</v>
      </c>
      <c r="H88">
        <f>IF(ISNA(VLOOKUP($G88,B86:E95,2,0)),0,1)</f>
        <v>0</v>
      </c>
      <c r="I88">
        <f>IF($H88=0,0,IF(VLOOKUP($G88,B86:E95,2,0)&gt;VLOOKUP($G88,B86:E95,3,0),1,0))</f>
        <v>0</v>
      </c>
      <c r="J88">
        <f>IF($H88=0,0,IF(VLOOKUP($G88,B86:E95,2,0)=VLOOKUP($G88,B86:E95,3,0),1,0))</f>
        <v>0</v>
      </c>
      <c r="K88">
        <f>IF($H88=0,0,IF(VLOOKUP($G88,B86:E95,2,0)&lt;VLOOKUP($G88,B86:E95,3,0),1,0))</f>
        <v>0</v>
      </c>
      <c r="L88">
        <f>IF($H88=0,0,VLOOKUP($G88,B86:E95,2,0))</f>
        <v>0</v>
      </c>
      <c r="M88">
        <f>IF($H88=0,0,VLOOKUP($G88,B86:E95,3,0))</f>
        <v>0</v>
      </c>
      <c r="O88" t="str">
        <f>"[b]"&amp;B88&amp;"[/b]"&amp;" ("&amp;VLOOKUP(B88,Tabelle!$B$2:$C$11,2,FALSE)&amp;") - [b]"&amp;E88&amp;"[/b]"&amp;" ("&amp;VLOOKUP(E88,Tabelle!$B$2:$C$11,2,FALSE)&amp;")"</f>
        <v>[b]Malekith's Corsairs[/b] (Stompot) - [b]The Chaotic Hipstering[/b] (FuuX)</v>
      </c>
    </row>
    <row r="89" spans="1:15" x14ac:dyDescent="0.25">
      <c r="B89" t="str">
        <f>E88</f>
        <v>The Chaotic Hipstering</v>
      </c>
      <c r="C89" t="e">
        <f>D88</f>
        <v>#N/A</v>
      </c>
      <c r="D89" t="e">
        <f>C88</f>
        <v>#N/A</v>
      </c>
      <c r="E89" t="str">
        <f>B88</f>
        <v>Malekith's Corsairs</v>
      </c>
      <c r="G89" s="6" t="s">
        <v>49</v>
      </c>
      <c r="H89">
        <f>IF(ISNA(VLOOKUP($G89,B86:E95,2,0)),0,1)</f>
        <v>0</v>
      </c>
      <c r="I89">
        <f>IF($H89=0,0,IF(VLOOKUP($G89,B86:E95,2,0)&gt;VLOOKUP($G89,B86:E95,3,0),1,0))</f>
        <v>0</v>
      </c>
      <c r="J89">
        <f>IF($H89=0,0,IF(VLOOKUP($G89,B86:E95,2,0)=VLOOKUP($G89,B86:E95,3,0),1,0))</f>
        <v>0</v>
      </c>
      <c r="K89">
        <f>IF($H89=0,0,IF(VLOOKUP($G89,B86:E95,2,0)&lt;VLOOKUP($G89,B86:E95,3,0),1,0))</f>
        <v>0</v>
      </c>
      <c r="L89">
        <f>IF($H89=0,0,VLOOKUP($G89,B86:E95,2,0))</f>
        <v>0</v>
      </c>
      <c r="M89">
        <f>IF($H89=0,0,VLOOKUP($G89,B86:E95,3,0))</f>
        <v>0</v>
      </c>
    </row>
    <row r="90" spans="1:15" x14ac:dyDescent="0.25">
      <c r="A90">
        <v>3</v>
      </c>
      <c r="B90" s="6" t="s">
        <v>53</v>
      </c>
      <c r="C90" t="e">
        <v>#N/A</v>
      </c>
      <c r="D90" t="e">
        <v>#N/A</v>
      </c>
      <c r="E90" s="6" t="s">
        <v>48</v>
      </c>
      <c r="G90" s="6" t="s">
        <v>37</v>
      </c>
      <c r="H90">
        <f>IF(ISNA(VLOOKUP($G90,B86:E95,2,0)),0,1)</f>
        <v>0</v>
      </c>
      <c r="I90">
        <f>IF($H90=0,0,IF(VLOOKUP($G90,B86:E95,2,0)&gt;VLOOKUP($G90,B86:E95,3,0),1,0))</f>
        <v>0</v>
      </c>
      <c r="J90">
        <f>IF($H90=0,0,IF(VLOOKUP($G90,B86:E95,2,0)=VLOOKUP($G90,B86:E95,3,0),1,0))</f>
        <v>0</v>
      </c>
      <c r="K90">
        <f>IF($H90=0,0,IF(VLOOKUP($G90,B86:E95,2,0)&lt;VLOOKUP($G90,B86:E95,3,0),1,0))</f>
        <v>0</v>
      </c>
      <c r="L90">
        <f>IF($H90=0,0,VLOOKUP($G90,B86:E95,2,0))</f>
        <v>0</v>
      </c>
      <c r="M90">
        <f>IF($H90=0,0,VLOOKUP($G90,B86:E95,3,0))</f>
        <v>0</v>
      </c>
      <c r="O90" t="str">
        <f>"[b]"&amp;B90&amp;"[/b]"&amp;" ("&amp;VLOOKUP(B90,Tabelle!$B$2:$C$11,2,FALSE)&amp;") - [b]"&amp;E90&amp;"[/b]"&amp;" ("&amp;VLOOKUP(E90,Tabelle!$B$2:$C$11,2,FALSE)&amp;")"</f>
        <v>[b]Borgia's Bullen[/b] (Masurk) - [b]Was Lacostet die Welt III[/b] (TiJaNe7)</v>
      </c>
    </row>
    <row r="91" spans="1:15" x14ac:dyDescent="0.25">
      <c r="B91" t="str">
        <f>E90</f>
        <v>Was Lacostet die Welt III</v>
      </c>
      <c r="C91" t="e">
        <f>D90</f>
        <v>#N/A</v>
      </c>
      <c r="D91" t="e">
        <f>C90</f>
        <v>#N/A</v>
      </c>
      <c r="E91" t="str">
        <f>B90</f>
        <v>Borgia's Bullen</v>
      </c>
      <c r="G91" s="6" t="s">
        <v>55</v>
      </c>
      <c r="H91">
        <f>IF(ISNA(VLOOKUP($G91,B86:E95,2,0)),0,1)</f>
        <v>0</v>
      </c>
      <c r="I91">
        <f>IF($H91=0,0,IF(VLOOKUP($G91,B86:E95,2,0)&gt;VLOOKUP($G91,B86:E95,3,0),1,0))</f>
        <v>0</v>
      </c>
      <c r="J91">
        <f>IF($H91=0,0,IF(VLOOKUP($G91,B86:E95,2,0)=VLOOKUP($G91,B86:E95,3,0),1,0))</f>
        <v>0</v>
      </c>
      <c r="K91">
        <f>IF($H91=0,0,IF(VLOOKUP($G91,B86:E95,2,0)&lt;VLOOKUP($G91,B86:E95,3,0),1,0))</f>
        <v>0</v>
      </c>
      <c r="L91">
        <f>IF($H91=0,0,VLOOKUP($G91,B86:E95,2,0))</f>
        <v>0</v>
      </c>
      <c r="M91">
        <f>IF($H91=0,0,VLOOKUP($G91,B86:E95,3,0))</f>
        <v>0</v>
      </c>
    </row>
    <row r="92" spans="1:15" x14ac:dyDescent="0.25">
      <c r="A92">
        <v>4</v>
      </c>
      <c r="B92" s="6" t="s">
        <v>49</v>
      </c>
      <c r="C92" t="e">
        <v>#N/A</v>
      </c>
      <c r="D92" t="e">
        <v>#N/A</v>
      </c>
      <c r="E92" s="6" t="s">
        <v>55</v>
      </c>
      <c r="G92" s="6" t="s">
        <v>38</v>
      </c>
      <c r="H92">
        <f>IF(ISNA(VLOOKUP($G92,B86:E95,2,0)),0,1)</f>
        <v>0</v>
      </c>
      <c r="I92">
        <f>IF($H92=0,0,IF(VLOOKUP($G92,B86:E95,2,0)&gt;VLOOKUP($G92,B86:E95,3,0),1,0))</f>
        <v>0</v>
      </c>
      <c r="J92">
        <f>IF($H92=0,0,IF(VLOOKUP($G92,B86:E95,2,0)=VLOOKUP($G92,B86:E95,3,0),1,0))</f>
        <v>0</v>
      </c>
      <c r="K92">
        <f>IF($H92=0,0,IF(VLOOKUP($G92,B86:E95,2,0)&lt;VLOOKUP($G92,B86:E95,3,0),1,0))</f>
        <v>0</v>
      </c>
      <c r="L92">
        <f>IF($H92=0,0,VLOOKUP($G92,B86:E95,2,0))</f>
        <v>0</v>
      </c>
      <c r="M92">
        <f>IF($H92=0,0,VLOOKUP($G92,B86:E95,3,0))</f>
        <v>0</v>
      </c>
      <c r="O92" t="str">
        <f>"[b]"&amp;B92&amp;"[/b]"&amp;" ("&amp;VLOOKUP(B92,Tabelle!$B$2:$C$11,2,FALSE)&amp;") - [b]"&amp;E92&amp;"[/b]"&amp;" ("&amp;VLOOKUP(E92,Tabelle!$B$2:$C$11,2,FALSE)&amp;")"</f>
        <v>[b]Golden Lizards Graz[/b] (Murgor17) - [b]Lost&amp;Damned Resurrection[/b] (Wolf_Dislike)</v>
      </c>
    </row>
    <row r="93" spans="1:15" x14ac:dyDescent="0.25">
      <c r="B93" t="str">
        <f>E92</f>
        <v>Lost&amp;Damned Resurrection</v>
      </c>
      <c r="C93" t="e">
        <f>D92</f>
        <v>#N/A</v>
      </c>
      <c r="D93" t="e">
        <f>C92</f>
        <v>#N/A</v>
      </c>
      <c r="E93" t="str">
        <f>B92</f>
        <v>Golden Lizards Graz</v>
      </c>
      <c r="G93" s="6" t="s">
        <v>51</v>
      </c>
      <c r="H93">
        <f>IF(ISNA(VLOOKUP($G93,B86:E95,2,0)),0,1)</f>
        <v>0</v>
      </c>
      <c r="I93">
        <f>IF($H93=0,0,IF(VLOOKUP($G93,B86:E95,2,0)&gt;VLOOKUP($G93,B86:E95,3,0),1,0))</f>
        <v>0</v>
      </c>
      <c r="J93">
        <f>IF($H93=0,0,IF(VLOOKUP($G93,B86:E95,2,0)=VLOOKUP($G93,B86:E95,3,0),1,0))</f>
        <v>0</v>
      </c>
      <c r="K93">
        <f>IF($H93=0,0,IF(VLOOKUP($G93,B86:E95,2,0)&lt;VLOOKUP($G93,B86:E95,3,0),1,0))</f>
        <v>0</v>
      </c>
      <c r="L93">
        <f>IF($H93=0,0,VLOOKUP($G93,B86:E95,2,0))</f>
        <v>0</v>
      </c>
      <c r="M93">
        <f>IF($H93=0,0,VLOOKUP($G93,B86:E95,3,0))</f>
        <v>0</v>
      </c>
    </row>
    <row r="94" spans="1:15" x14ac:dyDescent="0.25">
      <c r="A94">
        <v>5</v>
      </c>
      <c r="B94" s="6" t="s">
        <v>44</v>
      </c>
      <c r="C94" t="e">
        <v>#N/A</v>
      </c>
      <c r="D94" t="e">
        <v>#N/A</v>
      </c>
      <c r="E94" s="6" t="s">
        <v>37</v>
      </c>
      <c r="G94" s="6" t="s">
        <v>39</v>
      </c>
      <c r="H94">
        <f>IF(ISNA(VLOOKUP($G94,B86:E95,2,0)),0,1)</f>
        <v>0</v>
      </c>
      <c r="I94">
        <f>IF($H94=0,0,IF(VLOOKUP($G94,B86:E95,2,0)&gt;VLOOKUP($G94,B86:E95,3,0),1,0))</f>
        <v>0</v>
      </c>
      <c r="J94">
        <f>IF($H94=0,0,IF(VLOOKUP($G94,B86:E95,2,0)=VLOOKUP($G94,B86:E95,3,0),1,0))</f>
        <v>0</v>
      </c>
      <c r="K94">
        <f>IF($H94=0,0,IF(VLOOKUP($G94,B86:E95,2,0)&lt;VLOOKUP($G94,B86:E95,3,0),1,0))</f>
        <v>0</v>
      </c>
      <c r="L94">
        <f>IF($H94=0,0,VLOOKUP($G94,B86:E95,2,0))</f>
        <v>0</v>
      </c>
      <c r="M94">
        <f>IF($H94=0,0,VLOOKUP($G94,B86:E95,3,0))</f>
        <v>0</v>
      </c>
      <c r="O94" t="str">
        <f>"[b]"&amp;B94&amp;"[/b]"&amp;" ("&amp;VLOOKUP(B94,Tabelle!$B$2:$C$11,2,FALSE)&amp;") - [b]"&amp;E94&amp;"[/b]"&amp;" ("&amp;VLOOKUP(E94,Tabelle!$B$2:$C$11,2,FALSE)&amp;")"</f>
        <v>[b]BluMen-Group[/b] (Sandmännchen) - [b]Krebsgeschwader [BBL][/b] (Suaron)</v>
      </c>
    </row>
    <row r="95" spans="1:15" x14ac:dyDescent="0.25">
      <c r="B95" t="str">
        <f>E94</f>
        <v>Krebsgeschwader [BBL]</v>
      </c>
      <c r="C95" t="e">
        <f>D94</f>
        <v>#N/A</v>
      </c>
      <c r="D95" t="e">
        <f>C94</f>
        <v>#N/A</v>
      </c>
      <c r="E95" t="str">
        <f>B94</f>
        <v>BluMen-Group</v>
      </c>
      <c r="G95" s="6" t="s">
        <v>48</v>
      </c>
      <c r="H95">
        <f>IF(ISNA(VLOOKUP($G95,B86:E95,2,0)),0,1)</f>
        <v>0</v>
      </c>
      <c r="I95">
        <f>IF($H95=0,0,IF(VLOOKUP($G95,B86:E95,2,0)&gt;VLOOKUP($G95,B86:E95,3,0),1,0))</f>
        <v>0</v>
      </c>
      <c r="J95">
        <f>IF($H95=0,0,IF(VLOOKUP($G95,B86:E95,2,0)=VLOOKUP($G95,B86:E95,3,0),1,0))</f>
        <v>0</v>
      </c>
      <c r="K95">
        <f>IF($H95=0,0,IF(VLOOKUP($G95,B86:E95,2,0)&lt;VLOOKUP($G95,B86:E95,3,0),1,0))</f>
        <v>0</v>
      </c>
      <c r="L95">
        <f>IF($H95=0,0,VLOOKUP($G95,B86:E95,2,0))</f>
        <v>0</v>
      </c>
      <c r="M95">
        <f>IF($H95=0,0,VLOOKUP($G95,B86:E95,3,0))</f>
        <v>0</v>
      </c>
    </row>
    <row r="97" spans="1:15" x14ac:dyDescent="0.25">
      <c r="A97" t="s">
        <v>31</v>
      </c>
      <c r="B97" t="s">
        <v>14</v>
      </c>
      <c r="C97" t="s">
        <v>16</v>
      </c>
      <c r="D97" t="s">
        <v>17</v>
      </c>
      <c r="E97" t="s">
        <v>15</v>
      </c>
      <c r="G97" t="s">
        <v>32</v>
      </c>
      <c r="I97" t="s">
        <v>0</v>
      </c>
      <c r="J97" t="s">
        <v>2</v>
      </c>
      <c r="K97" t="s">
        <v>1</v>
      </c>
      <c r="L97" t="s">
        <v>7</v>
      </c>
      <c r="M97" t="s">
        <v>19</v>
      </c>
    </row>
    <row r="98" spans="1:15" x14ac:dyDescent="0.25">
      <c r="A98">
        <v>1</v>
      </c>
      <c r="B98" s="6" t="s">
        <v>51</v>
      </c>
      <c r="C98" t="e">
        <v>#N/A</v>
      </c>
      <c r="D98" t="e">
        <v>#N/A</v>
      </c>
      <c r="E98" s="6" t="s">
        <v>37</v>
      </c>
      <c r="G98" s="6" t="s">
        <v>44</v>
      </c>
      <c r="H98">
        <f>IF(ISNA(VLOOKUP($G98,B98:E107,2,0)),0,1)</f>
        <v>0</v>
      </c>
      <c r="I98">
        <f>IF($H98=0,0,IF(VLOOKUP($G98,B98:E107,2,0)&gt;VLOOKUP($G98,B98:E107,3,0),1,0))</f>
        <v>0</v>
      </c>
      <c r="J98">
        <f>IF($H98=0,0,IF(VLOOKUP($G98,B98:E107,2,0)=VLOOKUP($G98,B98:E107,3,0),1,0))</f>
        <v>0</v>
      </c>
      <c r="K98">
        <f>IF($H98=0,0,IF(VLOOKUP($G98,B98:E107,2,0)&lt;VLOOKUP($G98,B98:E107,3,0),1,0))</f>
        <v>0</v>
      </c>
      <c r="L98">
        <f>IF($H98=0,0,VLOOKUP($G98,B98:E107,2,0))</f>
        <v>0</v>
      </c>
      <c r="M98">
        <f>IF($H98=0,0,VLOOKUP($G98,B98:E107,3,0))</f>
        <v>0</v>
      </c>
      <c r="O98" t="str">
        <f>"[b]"&amp;B98&amp;"[/b]"&amp;" ("&amp;VLOOKUP(B98,Tabelle!$B$2:$C$11,2,FALSE)&amp;") - [b]"&amp;E98&amp;"[/b]"&amp;" ("&amp;VLOOKUP(E98,Tabelle!$B$2:$C$11,2,FALSE)&amp;")"</f>
        <v>[b]Tawarwaith Lothlorien[/b] (Leonydas) - [b]Krebsgeschwader [BBL][/b] (Suaron)</v>
      </c>
    </row>
    <row r="99" spans="1:15" x14ac:dyDescent="0.25">
      <c r="B99" t="str">
        <f>E98</f>
        <v>Krebsgeschwader [BBL]</v>
      </c>
      <c r="C99" t="e">
        <f>D98</f>
        <v>#N/A</v>
      </c>
      <c r="D99" t="e">
        <f>C98</f>
        <v>#N/A</v>
      </c>
      <c r="E99" t="str">
        <f>B98</f>
        <v>Tawarwaith Lothlorien</v>
      </c>
      <c r="G99" s="6" t="s">
        <v>53</v>
      </c>
      <c r="H99">
        <f>IF(ISNA(VLOOKUP($G99,$B98:E107,2,0)),0,1)</f>
        <v>0</v>
      </c>
      <c r="I99">
        <f>IF($H99=0,0,IF(VLOOKUP($G99,B98:E107,2,0)&gt;VLOOKUP($G99,B98:E107,3,0),1,0))</f>
        <v>0</v>
      </c>
      <c r="J99">
        <f>IF($H99=0,0,IF(VLOOKUP($G99,B98:E107,2,0)=VLOOKUP($G99,B98:E107,3,0),1,0))</f>
        <v>0</v>
      </c>
      <c r="K99">
        <f>IF($H99=0,0,IF(VLOOKUP($G99,B98:E107,2,0)&lt;VLOOKUP($G99,B98:E107,3,0),1,0))</f>
        <v>0</v>
      </c>
      <c r="L99">
        <f>IF($H99=0,0,VLOOKUP($G99,B98:E107,2,0))</f>
        <v>0</v>
      </c>
      <c r="M99">
        <f>IF($H99=0,0,VLOOKUP($G99,B98:E107,3,0))</f>
        <v>0</v>
      </c>
    </row>
    <row r="100" spans="1:15" x14ac:dyDescent="0.25">
      <c r="A100">
        <v>2</v>
      </c>
      <c r="B100" s="6" t="s">
        <v>55</v>
      </c>
      <c r="C100" t="e">
        <v>#N/A</v>
      </c>
      <c r="D100" t="e">
        <v>#N/A</v>
      </c>
      <c r="E100" s="6" t="s">
        <v>44</v>
      </c>
      <c r="G100" s="6" t="s">
        <v>46</v>
      </c>
      <c r="H100">
        <f>IF(ISNA(VLOOKUP($G100,B98:E107,2,0)),0,1)</f>
        <v>0</v>
      </c>
      <c r="I100">
        <f>IF($H100=0,0,IF(VLOOKUP($G100,B98:E107,2,0)&gt;VLOOKUP($G100,B98:E107,3,0),1,0))</f>
        <v>0</v>
      </c>
      <c r="J100">
        <f>IF($H100=0,0,IF(VLOOKUP($G100,B98:E107,2,0)=VLOOKUP($G100,B98:E107,3,0),1,0))</f>
        <v>0</v>
      </c>
      <c r="K100">
        <f>IF($H100=0,0,IF(VLOOKUP($G100,B98:E107,2,0)&lt;VLOOKUP($G100,B98:E107,3,0),1,0))</f>
        <v>0</v>
      </c>
      <c r="L100">
        <f>IF($H100=0,0,VLOOKUP($G100,B98:E107,2,0))</f>
        <v>0</v>
      </c>
      <c r="M100">
        <f>IF($H100=0,0,VLOOKUP($G100,B98:E107,3,0))</f>
        <v>0</v>
      </c>
      <c r="O100" t="str">
        <f>"[b]"&amp;B100&amp;"[/b]"&amp;" ("&amp;VLOOKUP(B100,Tabelle!$B$2:$C$11,2,FALSE)&amp;") - [b]"&amp;E100&amp;"[/b]"&amp;" ("&amp;VLOOKUP(E100,Tabelle!$B$2:$C$11,2,FALSE)&amp;")"</f>
        <v>[b]Lost&amp;Damned Resurrection[/b] (Wolf_Dislike) - [b]BluMen-Group[/b] (Sandmännchen)</v>
      </c>
    </row>
    <row r="101" spans="1:15" x14ac:dyDescent="0.25">
      <c r="B101" t="str">
        <f>E100</f>
        <v>BluMen-Group</v>
      </c>
      <c r="C101" t="e">
        <f>D100</f>
        <v>#N/A</v>
      </c>
      <c r="D101" t="e">
        <f>C100</f>
        <v>#N/A</v>
      </c>
      <c r="E101" t="str">
        <f>B100</f>
        <v>Lost&amp;Damned Resurrection</v>
      </c>
      <c r="G101" s="6" t="s">
        <v>49</v>
      </c>
      <c r="H101">
        <f>IF(ISNA(VLOOKUP($G101,B98:E107,2,0)),0,1)</f>
        <v>0</v>
      </c>
      <c r="I101">
        <f>IF($H101=0,0,IF(VLOOKUP($G101,B98:E107,2,0)&gt;VLOOKUP($G101,B98:E107,3,0),1,0))</f>
        <v>0</v>
      </c>
      <c r="J101">
        <f>IF($H101=0,0,IF(VLOOKUP($G101,B98:E107,2,0)=VLOOKUP($G101,B98:E107,3,0),1,0))</f>
        <v>0</v>
      </c>
      <c r="K101">
        <f>IF($H101=0,0,IF(VLOOKUP($G101,B98:E107,2,0)&lt;VLOOKUP($G101,B98:E107,3,0),1,0))</f>
        <v>0</v>
      </c>
      <c r="L101">
        <f>IF($H101=0,0,VLOOKUP($G101,B98:E107,2,0))</f>
        <v>0</v>
      </c>
      <c r="M101">
        <f>IF($H101=0,0,VLOOKUP($G101,B98:E107,3,0))</f>
        <v>0</v>
      </c>
    </row>
    <row r="102" spans="1:15" x14ac:dyDescent="0.25">
      <c r="A102">
        <v>3</v>
      </c>
      <c r="B102" s="6" t="s">
        <v>48</v>
      </c>
      <c r="C102" t="e">
        <v>#N/A</v>
      </c>
      <c r="D102" t="e">
        <v>#N/A</v>
      </c>
      <c r="E102" s="6" t="s">
        <v>49</v>
      </c>
      <c r="G102" s="6" t="s">
        <v>37</v>
      </c>
      <c r="H102">
        <f>IF(ISNA(VLOOKUP($G102,B98:E107,2,0)),0,1)</f>
        <v>0</v>
      </c>
      <c r="I102">
        <f>IF($H102=0,0,IF(VLOOKUP($G102,B98:E107,2,0)&gt;VLOOKUP($G102,B98:E107,3,0),1,0))</f>
        <v>0</v>
      </c>
      <c r="J102">
        <f>IF($H102=0,0,IF(VLOOKUP($G102,B98:E107,2,0)=VLOOKUP($G102,B98:E107,3,0),1,0))</f>
        <v>0</v>
      </c>
      <c r="K102">
        <f>IF($H102=0,0,IF(VLOOKUP($G102,B98:E107,2,0)&lt;VLOOKUP($G102,B98:E107,3,0),1,0))</f>
        <v>0</v>
      </c>
      <c r="L102">
        <f>IF($H102=0,0,VLOOKUP($G102,B98:E107,2,0))</f>
        <v>0</v>
      </c>
      <c r="M102">
        <f>IF($H102=0,0,VLOOKUP($G102,B98:E107,3,0))</f>
        <v>0</v>
      </c>
      <c r="O102" t="str">
        <f>"[b]"&amp;B102&amp;"[/b]"&amp;" ("&amp;VLOOKUP(B102,Tabelle!$B$2:$C$11,2,FALSE)&amp;") - [b]"&amp;E102&amp;"[/b]"&amp;" ("&amp;VLOOKUP(E102,Tabelle!$B$2:$C$11,2,FALSE)&amp;")"</f>
        <v>[b]Was Lacostet die Welt III[/b] (TiJaNe7) - [b]Golden Lizards Graz[/b] (Murgor17)</v>
      </c>
    </row>
    <row r="103" spans="1:15" x14ac:dyDescent="0.25">
      <c r="B103" t="str">
        <f>E102</f>
        <v>Golden Lizards Graz</v>
      </c>
      <c r="C103" t="e">
        <f>D102</f>
        <v>#N/A</v>
      </c>
      <c r="D103" t="e">
        <f>C102</f>
        <v>#N/A</v>
      </c>
      <c r="E103" t="str">
        <f>B102</f>
        <v>Was Lacostet die Welt III</v>
      </c>
      <c r="G103" s="6" t="s">
        <v>55</v>
      </c>
      <c r="H103">
        <f>IF(ISNA(VLOOKUP($G103,B98:E107,2,0)),0,1)</f>
        <v>0</v>
      </c>
      <c r="I103">
        <f>IF($H103=0,0,IF(VLOOKUP($G103,B98:E107,2,0)&gt;VLOOKUP($G103,B98:E107,3,0),1,0))</f>
        <v>0</v>
      </c>
      <c r="J103">
        <f>IF($H103=0,0,IF(VLOOKUP($G103,B98:E107,2,0)=VLOOKUP($G103,B98:E107,3,0),1,0))</f>
        <v>0</v>
      </c>
      <c r="K103">
        <f>IF($H103=0,0,IF(VLOOKUP($G103,B98:E107,2,0)&lt;VLOOKUP($G103,B98:E107,3,0),1,0))</f>
        <v>0</v>
      </c>
      <c r="L103">
        <f>IF($H103=0,0,VLOOKUP($G103,B98:E107,2,0))</f>
        <v>0</v>
      </c>
      <c r="M103">
        <f>IF($H103=0,0,VLOOKUP($G103,B98:E107,3,0))</f>
        <v>0</v>
      </c>
    </row>
    <row r="104" spans="1:15" x14ac:dyDescent="0.25">
      <c r="A104">
        <v>4</v>
      </c>
      <c r="B104" s="6" t="s">
        <v>39</v>
      </c>
      <c r="C104" t="e">
        <v>#N/A</v>
      </c>
      <c r="D104" t="e">
        <v>#N/A</v>
      </c>
      <c r="E104" s="6" t="s">
        <v>53</v>
      </c>
      <c r="G104" s="6" t="s">
        <v>38</v>
      </c>
      <c r="H104">
        <f>IF(ISNA(VLOOKUP($G104,B98:E107,2,0)),0,1)</f>
        <v>0</v>
      </c>
      <c r="I104">
        <f>IF($H104=0,0,IF(VLOOKUP($G104,B98:E107,2,0)&gt;VLOOKUP($G104,B98:E107,3,0),1,0))</f>
        <v>0</v>
      </c>
      <c r="J104">
        <f>IF($H104=0,0,IF(VLOOKUP($G104,B98:E107,2,0)=VLOOKUP($G104,B98:E107,3,0),1,0))</f>
        <v>0</v>
      </c>
      <c r="K104">
        <f>IF($H104=0,0,IF(VLOOKUP($G104,B98:E107,2,0)&lt;VLOOKUP($G104,B98:E107,3,0),1,0))</f>
        <v>0</v>
      </c>
      <c r="L104">
        <f>IF($H104=0,0,VLOOKUP($G104,B98:E107,2,0))</f>
        <v>0</v>
      </c>
      <c r="M104">
        <f>IF($H104=0,0,VLOOKUP($G104,B98:E107,3,0))</f>
        <v>0</v>
      </c>
      <c r="O104" t="str">
        <f>"[b]"&amp;B104&amp;"[/b]"&amp;" ("&amp;VLOOKUP(B104,Tabelle!$B$2:$C$11,2,FALSE)&amp;") - [b]"&amp;E104&amp;"[/b]"&amp;" ("&amp;VLOOKUP(E104,Tabelle!$B$2:$C$11,2,FALSE)&amp;")"</f>
        <v>[b]The Chaotic Hipstering[/b] (FuuX) - [b]Borgia's Bullen[/b] (Masurk)</v>
      </c>
    </row>
    <row r="105" spans="1:15" x14ac:dyDescent="0.25">
      <c r="B105" t="str">
        <f>E104</f>
        <v>Borgia's Bullen</v>
      </c>
      <c r="C105" t="e">
        <f>D104</f>
        <v>#N/A</v>
      </c>
      <c r="D105" t="e">
        <f>C104</f>
        <v>#N/A</v>
      </c>
      <c r="E105" t="str">
        <f>B104</f>
        <v>The Chaotic Hipstering</v>
      </c>
      <c r="G105" s="6" t="s">
        <v>51</v>
      </c>
      <c r="H105">
        <f>IF(ISNA(VLOOKUP($G105,B98:E107,2,0)),0,1)</f>
        <v>0</v>
      </c>
      <c r="I105">
        <f>IF($H105=0,0,IF(VLOOKUP($G105,B98:E107,2,0)&gt;VLOOKUP($G105,B98:E107,3,0),1,0))</f>
        <v>0</v>
      </c>
      <c r="J105">
        <f>IF($H105=0,0,IF(VLOOKUP($G105,B98:E107,2,0)=VLOOKUP($G105,B98:E107,3,0),1,0))</f>
        <v>0</v>
      </c>
      <c r="K105">
        <f>IF($H105=0,0,IF(VLOOKUP($G105,B98:E107,2,0)&lt;VLOOKUP($G105,B98:E107,3,0),1,0))</f>
        <v>0</v>
      </c>
      <c r="L105">
        <f>IF($H105=0,0,VLOOKUP($G105,B98:E107,2,0))</f>
        <v>0</v>
      </c>
      <c r="M105">
        <f>IF($H105=0,0,VLOOKUP($G105,B98:E107,3,0))</f>
        <v>0</v>
      </c>
    </row>
    <row r="106" spans="1:15" x14ac:dyDescent="0.25">
      <c r="A106">
        <v>5</v>
      </c>
      <c r="B106" s="6" t="s">
        <v>46</v>
      </c>
      <c r="C106" t="e">
        <v>#N/A</v>
      </c>
      <c r="D106" t="e">
        <v>#N/A</v>
      </c>
      <c r="E106" s="6" t="s">
        <v>38</v>
      </c>
      <c r="G106" s="6" t="s">
        <v>39</v>
      </c>
      <c r="H106">
        <f>IF(ISNA(VLOOKUP($G106,B98:E107,2,0)),0,1)</f>
        <v>0</v>
      </c>
      <c r="I106">
        <f>IF($H106=0,0,IF(VLOOKUP($G106,B98:E107,2,0)&gt;VLOOKUP($G106,B98:E107,3,0),1,0))</f>
        <v>0</v>
      </c>
      <c r="J106">
        <f>IF($H106=0,0,IF(VLOOKUP($G106,B98:E107,2,0)=VLOOKUP($G106,B98:E107,3,0),1,0))</f>
        <v>0</v>
      </c>
      <c r="K106">
        <f>IF($H106=0,0,IF(VLOOKUP($G106,B98:E107,2,0)&lt;VLOOKUP($G106,B98:E107,3,0),1,0))</f>
        <v>0</v>
      </c>
      <c r="L106">
        <f>IF($H106=0,0,VLOOKUP($G106,B98:E107,2,0))</f>
        <v>0</v>
      </c>
      <c r="M106">
        <f>IF($H106=0,0,VLOOKUP($G106,B98:E107,3,0))</f>
        <v>0</v>
      </c>
      <c r="O106" t="str">
        <f>"[b]"&amp;B106&amp;"[/b]"&amp;" ("&amp;VLOOKUP(B106,Tabelle!$B$2:$C$11,2,FALSE)&amp;") - [b]"&amp;E106&amp;"[/b]"&amp;" ("&amp;VLOOKUP(E106,Tabelle!$B$2:$C$11,2,FALSE)&amp;")"</f>
        <v>[b]Famous Generals[/b] (Adrian0815) - [b]Malekith's Corsairs[/b] (Stompot)</v>
      </c>
    </row>
    <row r="107" spans="1:15" x14ac:dyDescent="0.25">
      <c r="B107" t="str">
        <f>E106</f>
        <v>Malekith's Corsairs</v>
      </c>
      <c r="C107" t="e">
        <f>D106</f>
        <v>#N/A</v>
      </c>
      <c r="D107" t="e">
        <f>C106</f>
        <v>#N/A</v>
      </c>
      <c r="E107" t="str">
        <f>B106</f>
        <v>Famous Generals</v>
      </c>
      <c r="G107" s="6" t="s">
        <v>48</v>
      </c>
      <c r="H107">
        <f>IF(ISNA(VLOOKUP($G107,B98:E107,2,0)),0,1)</f>
        <v>0</v>
      </c>
      <c r="I107">
        <f>IF($H107=0,0,IF(VLOOKUP($G107,B98:E107,2,0)&gt;VLOOKUP($G107,B98:E107,3,0),1,0))</f>
        <v>0</v>
      </c>
      <c r="J107">
        <f>IF($H107=0,0,IF(VLOOKUP($G107,B98:E107,2,0)=VLOOKUP($G107,B98:E107,3,0),1,0))</f>
        <v>0</v>
      </c>
      <c r="K107">
        <f>IF($H107=0,0,IF(VLOOKUP($G107,B98:E107,2,0)&lt;VLOOKUP($G107,B98:E107,3,0),1,0))</f>
        <v>0</v>
      </c>
      <c r="L107">
        <f>IF($H107=0,0,VLOOKUP($G107,B98:E107,2,0))</f>
        <v>0</v>
      </c>
      <c r="M107">
        <f>IF($H107=0,0,VLOOKUP($G107,B98:E107,3,0))</f>
        <v>0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</vt:lpstr>
      <vt:lpstr>Spiele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Lucas</cp:lastModifiedBy>
  <dcterms:created xsi:type="dcterms:W3CDTF">2017-11-06T19:34:49Z</dcterms:created>
  <dcterms:modified xsi:type="dcterms:W3CDTF">2019-02-02T10:21:08Z</dcterms:modified>
</cp:coreProperties>
</file>